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cb.local\GCBFiles\LasVegas\Audit\General\Risk\Bankroll drafts\Bankroll Formula Worksheet - Updated Annually for Board Website\"/>
    </mc:Choice>
  </mc:AlternateContent>
  <xr:revisionPtr revIDLastSave="0" documentId="13_ncr:1_{342E17A3-AD69-48BA-ADAE-9CC42F6B4ECB}" xr6:coauthVersionLast="36" xr6:coauthVersionMax="36" xr10:uidLastSave="{00000000-0000-0000-0000-000000000000}"/>
  <bookViews>
    <workbookView xWindow="0" yWindow="0" windowWidth="24000" windowHeight="9435" activeTab="1" xr2:uid="{00000000-000D-0000-FFFF-FFFF00000000}"/>
  </bookViews>
  <sheets>
    <sheet name="Formula" sheetId="1" r:id="rId1"/>
    <sheet name="Look-up Tables" sheetId="2" r:id="rId2"/>
  </sheets>
  <definedNames>
    <definedName name="Threshold">'Look-up Tables'!$G$1</definedName>
  </definedNames>
  <calcPr calcId="191029"/>
  <customWorkbookViews>
    <customWorkbookView name="Riggle, Nathan - Personal View" guid="{74D99561-472B-462A-8B99-78BE02330A21}" mergeInterval="0" personalView="1" maximized="1" xWindow="-9" yWindow="-9" windowWidth="1938" windowHeight="1048" activeSheetId="1"/>
    <customWorkbookView name="ltobin - Personal View" guid="{8D2E0AB7-9FA5-473B-9BC7-C4E40C9F7061}" mergeInterval="0" personalView="1" maximized="1" xWindow="1" yWindow="1" windowWidth="1600" windowHeight="624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2" i="1"/>
  <c r="I61" i="1"/>
  <c r="I60" i="1"/>
  <c r="K14" i="1" l="1"/>
  <c r="N97" i="1" l="1"/>
  <c r="K17" i="1"/>
  <c r="N14" i="1"/>
  <c r="N17" i="1"/>
  <c r="K22" i="1"/>
  <c r="N22" i="1"/>
  <c r="N26" i="1"/>
  <c r="K60" i="1"/>
  <c r="K61" i="1"/>
  <c r="K62" i="1"/>
  <c r="K63" i="1"/>
  <c r="K68" i="1"/>
  <c r="K69" i="1"/>
  <c r="K70" i="1"/>
  <c r="K71" i="1"/>
  <c r="K76" i="1"/>
  <c r="K77" i="1"/>
  <c r="K78" i="1"/>
  <c r="N81" i="1" l="1"/>
  <c r="N64" i="1"/>
  <c r="N72" i="1"/>
  <c r="N83" i="1" l="1"/>
  <c r="N24" i="1" s="1"/>
  <c r="N28" i="1" s="1"/>
  <c r="N31" i="1" s="1"/>
  <c r="N35" i="1" s="1"/>
  <c r="K24" i="1" l="1"/>
  <c r="K28" i="1" s="1"/>
  <c r="K31" i="1" s="1"/>
</calcChain>
</file>

<file path=xl/sharedStrings.xml><?xml version="1.0" encoding="utf-8"?>
<sst xmlns="http://schemas.openxmlformats.org/spreadsheetml/2006/main" count="163" uniqueCount="126">
  <si>
    <t>Nevada Gaming Control Board</t>
  </si>
  <si>
    <t xml:space="preserve">On Hand </t>
  </si>
  <si>
    <t xml:space="preserve">Next Business Day </t>
  </si>
  <si>
    <t>Cash Available</t>
  </si>
  <si>
    <t xml:space="preserve">Cash in cage </t>
  </si>
  <si>
    <t>1a</t>
  </si>
  <si>
    <t>1b</t>
  </si>
  <si>
    <t xml:space="preserve">  Less: customer deposits</t>
  </si>
  <si>
    <t>2a</t>
  </si>
  <si>
    <t>2b</t>
  </si>
  <si>
    <t>3a</t>
  </si>
  <si>
    <t>3b</t>
  </si>
  <si>
    <t>Cash on casino floor</t>
  </si>
  <si>
    <t>4a</t>
  </si>
  <si>
    <t>4b</t>
  </si>
  <si>
    <t>7a</t>
  </si>
  <si>
    <t>7b</t>
  </si>
  <si>
    <t>Required Bankroll</t>
  </si>
  <si>
    <t>X</t>
  </si>
  <si>
    <t>8a</t>
  </si>
  <si>
    <t>8b</t>
  </si>
  <si>
    <t>Per game / per machine requirement</t>
  </si>
  <si>
    <t>Variable amounts requirement</t>
  </si>
  <si>
    <t>Total bankroll requirement</t>
  </si>
  <si>
    <t>11a</t>
  </si>
  <si>
    <t>11b</t>
  </si>
  <si>
    <t>Cash excess / (deficiency)</t>
  </si>
  <si>
    <t>Corporate treasury funds</t>
  </si>
  <si>
    <t>(if waiver granted)</t>
  </si>
  <si>
    <t>NOTE:</t>
  </si>
  <si>
    <t>All shaded cells contain formulas and cross references and do not require input.  All other cells should be completed.</t>
  </si>
  <si>
    <t>Regulation 6.150 Bankroll Requirement</t>
  </si>
  <si>
    <t>Formula, page 2</t>
  </si>
  <si>
    <t>Per game, per machine gaming requirements</t>
  </si>
  <si>
    <t xml:space="preserve">Slot Requirement </t>
  </si>
  <si>
    <t>Denomination</t>
  </si>
  <si>
    <t># of Machines</t>
  </si>
  <si>
    <t>Requirement</t>
  </si>
  <si>
    <t>$.01-$.50 &amp; multi</t>
  </si>
  <si>
    <t xml:space="preserve">&gt; $1.00 </t>
  </si>
  <si>
    <t>d</t>
  </si>
  <si>
    <t xml:space="preserve">  Total slot requirement</t>
  </si>
  <si>
    <t>Table Games Requirement</t>
  </si>
  <si>
    <t>Game</t>
  </si>
  <si>
    <t># of Tables</t>
  </si>
  <si>
    <t xml:space="preserve">Per Table Requirement </t>
  </si>
  <si>
    <t>"21" &amp; Roulette</t>
  </si>
  <si>
    <t>Craps</t>
  </si>
  <si>
    <t>Baccarat</t>
  </si>
  <si>
    <t xml:space="preserve">  Total table games requirement</t>
  </si>
  <si>
    <t>Other Gaming Areas</t>
  </si>
  <si>
    <t>Game Offered?</t>
  </si>
  <si>
    <t>( Y / N )</t>
  </si>
  <si>
    <t>a</t>
  </si>
  <si>
    <t>Race book</t>
  </si>
  <si>
    <t>b</t>
  </si>
  <si>
    <t>Pari-mutuel wagering</t>
  </si>
  <si>
    <t>c</t>
  </si>
  <si>
    <t>Sports pool</t>
  </si>
  <si>
    <t>Keno</t>
  </si>
  <si>
    <t>e</t>
  </si>
  <si>
    <t>Bingo</t>
  </si>
  <si>
    <t>f</t>
  </si>
  <si>
    <t xml:space="preserve">  Total other gaming area requirement</t>
  </si>
  <si>
    <t>Total per game, per machine gaming requirement</t>
  </si>
  <si>
    <t>Variable Amounts Requirements</t>
  </si>
  <si>
    <t>Highest slot payout</t>
  </si>
  <si>
    <t>Other progressives</t>
  </si>
  <si>
    <t>Contest / tournament payout liability</t>
  </si>
  <si>
    <t>Miscellaneous Promotions</t>
  </si>
  <si>
    <t>g</t>
  </si>
  <si>
    <t>h</t>
  </si>
  <si>
    <t>Periodic payment liabilities</t>
  </si>
  <si>
    <t>i</t>
  </si>
  <si>
    <t xml:space="preserve">  Total variable amounts requirement</t>
  </si>
  <si>
    <t>Look-up Tables</t>
  </si>
  <si>
    <t>Slot Requirement Look-up Table</t>
  </si>
  <si>
    <t>GGR:</t>
  </si>
  <si>
    <t>&gt;$130   million</t>
  </si>
  <si>
    <t>$72-130 million</t>
  </si>
  <si>
    <t>$36-72 million</t>
  </si>
  <si>
    <t>$12-36 million</t>
  </si>
  <si>
    <t>.01 - .50 &amp; multi-denom</t>
  </si>
  <si>
    <t>$1 slots</t>
  </si>
  <si>
    <t>Denoms &gt; $1</t>
  </si>
  <si>
    <t>Table Games Requirement Look-up Table</t>
  </si>
  <si>
    <t>"21" and Roulette</t>
  </si>
  <si>
    <t>Other</t>
  </si>
  <si>
    <t>Race and Sports book Requirement Look-up Table</t>
  </si>
  <si>
    <t>Pari-mutuel</t>
  </si>
  <si>
    <t>Large promo Payouts</t>
  </si>
  <si>
    <t>Group II's &amp; Restricted</t>
  </si>
  <si>
    <t>Group I's &lt;$12 million</t>
  </si>
  <si>
    <t xml:space="preserve">Per Machine Requirement </t>
  </si>
  <si>
    <t>Miscellaneous promotions</t>
  </si>
  <si>
    <t>Adjusted cash excess / (deficiency)</t>
  </si>
  <si>
    <t>(50% - On Hand; 100% - Next Business Day)</t>
  </si>
  <si>
    <t>N</t>
  </si>
  <si>
    <t>6a</t>
  </si>
  <si>
    <t>6b</t>
  </si>
  <si>
    <t xml:space="preserve">Group II's </t>
  </si>
  <si>
    <t>5a</t>
  </si>
  <si>
    <t>5b</t>
  </si>
  <si>
    <t>10a</t>
  </si>
  <si>
    <t>10b</t>
  </si>
  <si>
    <t>Table and card games progressive</t>
  </si>
  <si>
    <t>Slot Route Operators Only</t>
  </si>
  <si>
    <t>SROs,Group II's &amp; Restricted</t>
  </si>
  <si>
    <t xml:space="preserve">Regulation 6.150 Bankroll Calculation </t>
  </si>
  <si>
    <r>
      <t xml:space="preserve">Baccarat </t>
    </r>
    <r>
      <rPr>
        <sz val="9"/>
        <rFont val="Arial"/>
        <family val="2"/>
      </rPr>
      <t>(includes midi baccarat</t>
    </r>
    <r>
      <rPr>
        <sz val="12"/>
        <rFont val="Arial"/>
        <family val="2"/>
      </rPr>
      <t>)</t>
    </r>
  </si>
  <si>
    <r>
      <t xml:space="preserve">Other games </t>
    </r>
    <r>
      <rPr>
        <sz val="9"/>
        <rFont val="Arial"/>
        <family val="2"/>
      </rPr>
      <t>(includes mini baccarat)</t>
    </r>
  </si>
  <si>
    <t>Race and sports book progressive</t>
  </si>
  <si>
    <t>Net Cash available</t>
  </si>
  <si>
    <t>j</t>
  </si>
  <si>
    <t>k</t>
  </si>
  <si>
    <t>Regulation 22.040 liability</t>
  </si>
  <si>
    <r>
      <t xml:space="preserve">Gross gaming revenue </t>
    </r>
    <r>
      <rPr>
        <sz val="10"/>
        <rFont val="Arial"/>
        <family val="2"/>
      </rPr>
      <t>(prior business year)</t>
    </r>
  </si>
  <si>
    <t>Date Prepared For:</t>
  </si>
  <si>
    <r>
      <t>Cash in bank</t>
    </r>
    <r>
      <rPr>
        <sz val="10"/>
        <rFont val="Arial"/>
        <family val="2"/>
      </rPr>
      <t xml:space="preserve"> (use of Column 3a requires prior approval)</t>
    </r>
  </si>
  <si>
    <t>Gross Cash available</t>
  </si>
  <si>
    <t>Regulation 5.225 (20)(b) liability</t>
  </si>
  <si>
    <t>Regulation 5A.125 reserve amount</t>
  </si>
  <si>
    <t>Nonrestricted Licensees and Slot Route Operators</t>
  </si>
  <si>
    <t>Formula Effective 10/01/17</t>
  </si>
  <si>
    <t xml:space="preserve"> </t>
  </si>
  <si>
    <t>Group 1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</si>
</sst>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Fill="1"/>
    <xf numFmtId="165" fontId="4" fillId="0" borderId="0" xfId="1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165" fontId="4" fillId="0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4" fontId="4" fillId="0" borderId="0" xfId="2" applyFont="1" applyFill="1"/>
    <xf numFmtId="10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0" fillId="0" borderId="0" xfId="0" applyFill="1"/>
    <xf numFmtId="164" fontId="4" fillId="0" borderId="1" xfId="2" applyNumberFormat="1" applyFont="1" applyFill="1" applyBorder="1"/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65" fontId="5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4" fillId="0" borderId="0" xfId="3" applyNumberFormat="1" applyFont="1" applyFill="1"/>
    <xf numFmtId="165" fontId="4" fillId="0" borderId="0" xfId="1" applyNumberFormat="1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4" fontId="11" fillId="0" borderId="1" xfId="2" applyNumberFormat="1" applyFont="1" applyBorder="1"/>
    <xf numFmtId="0" fontId="4" fillId="0" borderId="1" xfId="0" applyFont="1" applyBorder="1"/>
    <xf numFmtId="164" fontId="4" fillId="0" borderId="1" xfId="2" applyNumberFormat="1" applyFont="1" applyBorder="1"/>
    <xf numFmtId="164" fontId="11" fillId="0" borderId="1" xfId="2" applyNumberFormat="1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center" vertical="top"/>
    </xf>
    <xf numFmtId="0" fontId="8" fillId="0" borderId="0" xfId="0" applyFont="1" applyFill="1"/>
    <xf numFmtId="0" fontId="9" fillId="0" borderId="0" xfId="0" applyFont="1" applyFill="1"/>
    <xf numFmtId="165" fontId="4" fillId="2" borderId="1" xfId="1" applyNumberFormat="1" applyFont="1" applyFill="1" applyBorder="1"/>
    <xf numFmtId="165" fontId="4" fillId="2" borderId="1" xfId="2" applyNumberFormat="1" applyFont="1" applyFill="1" applyBorder="1"/>
    <xf numFmtId="165" fontId="4" fillId="2" borderId="1" xfId="0" applyNumberFormat="1" applyFont="1" applyFill="1" applyBorder="1"/>
    <xf numFmtId="165" fontId="4" fillId="2" borderId="3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164" fontId="11" fillId="0" borderId="1" xfId="2" applyNumberFormat="1" applyFont="1" applyFill="1" applyBorder="1" applyAlignment="1">
      <alignment wrapText="1"/>
    </xf>
    <xf numFmtId="164" fontId="11" fillId="0" borderId="1" xfId="2" applyNumberFormat="1" applyFont="1" applyFill="1" applyBorder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14" fontId="4" fillId="0" borderId="0" xfId="0" applyNumberFormat="1" applyFont="1" applyFill="1" applyAlignment="1"/>
    <xf numFmtId="0" fontId="4" fillId="0" borderId="0" xfId="0" applyFont="1" applyFill="1" applyAlignment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  <protection locked="0"/>
    </xf>
    <xf numFmtId="165" fontId="4" fillId="0" borderId="0" xfId="1" applyNumberFormat="1" applyFont="1" applyFill="1" applyProtection="1"/>
    <xf numFmtId="165" fontId="5" fillId="0" borderId="1" xfId="1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65" fontId="11" fillId="0" borderId="1" xfId="1" applyNumberFormat="1" applyFont="1" applyFill="1" applyBorder="1" applyProtection="1">
      <protection locked="0"/>
    </xf>
    <xf numFmtId="164" fontId="11" fillId="0" borderId="1" xfId="2" applyNumberFormat="1" applyFont="1" applyFill="1" applyBorder="1" applyProtection="1">
      <protection locked="0"/>
    </xf>
    <xf numFmtId="165" fontId="11" fillId="0" borderId="1" xfId="1" applyNumberFormat="1" applyFont="1" applyFill="1" applyBorder="1" applyAlignment="1" applyProtection="1">
      <alignment horizontal="center"/>
      <protection locked="0"/>
    </xf>
    <xf numFmtId="41" fontId="4" fillId="0" borderId="1" xfId="2" applyNumberFormat="1" applyFont="1" applyFill="1" applyBorder="1" applyProtection="1">
      <protection locked="0"/>
    </xf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8" fontId="4" fillId="0" borderId="0" xfId="0" applyNumberFormat="1" applyFont="1" applyFill="1" applyAlignment="1">
      <alignment horizontal="left"/>
    </xf>
    <xf numFmtId="0" fontId="0" fillId="0" borderId="0" xfId="0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67" fontId="4" fillId="2" borderId="2" xfId="1" applyNumberFormat="1" applyFont="1" applyFill="1" applyBorder="1" applyAlignment="1">
      <alignment horizontal="right"/>
    </xf>
    <xf numFmtId="167" fontId="4" fillId="2" borderId="3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" fillId="0" borderId="2" xfId="1" applyNumberFormat="1" applyFont="1" applyFill="1" applyBorder="1" applyAlignment="1" applyProtection="1">
      <alignment horizontal="center"/>
      <protection locked="0"/>
    </xf>
    <xf numFmtId="165" fontId="4" fillId="0" borderId="3" xfId="1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11" fillId="0" borderId="7" xfId="2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65</xdr:row>
      <xdr:rowOff>7620</xdr:rowOff>
    </xdr:from>
    <xdr:to>
      <xdr:col>8</xdr:col>
      <xdr:colOff>716280</xdr:colOff>
      <xdr:row>65</xdr:row>
      <xdr:rowOff>175260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421380" y="1275588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10</xdr:col>
      <xdr:colOff>411480</xdr:colOff>
      <xdr:row>65</xdr:row>
      <xdr:rowOff>7620</xdr:rowOff>
    </xdr:from>
    <xdr:to>
      <xdr:col>10</xdr:col>
      <xdr:colOff>647700</xdr:colOff>
      <xdr:row>65</xdr:row>
      <xdr:rowOff>175260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739640" y="1297686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175260</xdr:colOff>
      <xdr:row>65</xdr:row>
      <xdr:rowOff>7620</xdr:rowOff>
    </xdr:from>
    <xdr:to>
      <xdr:col>7</xdr:col>
      <xdr:colOff>411480</xdr:colOff>
      <xdr:row>65</xdr:row>
      <xdr:rowOff>175260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2522220" y="1275588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8</xdr:col>
      <xdr:colOff>472440</xdr:colOff>
      <xdr:row>57</xdr:row>
      <xdr:rowOff>7620</xdr:rowOff>
    </xdr:from>
    <xdr:to>
      <xdr:col>8</xdr:col>
      <xdr:colOff>708660</xdr:colOff>
      <xdr:row>57</xdr:row>
      <xdr:rowOff>175260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413760" y="1109472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10</xdr:col>
      <xdr:colOff>411480</xdr:colOff>
      <xdr:row>57</xdr:row>
      <xdr:rowOff>7620</xdr:rowOff>
    </xdr:from>
    <xdr:to>
      <xdr:col>10</xdr:col>
      <xdr:colOff>647700</xdr:colOff>
      <xdr:row>57</xdr:row>
      <xdr:rowOff>175260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4541520" y="1109472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175260</xdr:colOff>
      <xdr:row>57</xdr:row>
      <xdr:rowOff>15240</xdr:rowOff>
    </xdr:from>
    <xdr:to>
      <xdr:col>7</xdr:col>
      <xdr:colOff>411480</xdr:colOff>
      <xdr:row>57</xdr:row>
      <xdr:rowOff>182880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522220" y="1110234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zoomScaleNormal="100" workbookViewId="0">
      <selection activeCell="K11" sqref="K11"/>
    </sheetView>
  </sheetViews>
  <sheetFormatPr defaultColWidth="9.140625" defaultRowHeight="12.75" x14ac:dyDescent="0.2"/>
  <cols>
    <col min="1" max="1" width="1.42578125" style="11" customWidth="1"/>
    <col min="2" max="3" width="1.28515625" style="11" customWidth="1"/>
    <col min="4" max="4" width="1.7109375" style="11" customWidth="1"/>
    <col min="5" max="5" width="7.42578125" style="11" customWidth="1"/>
    <col min="6" max="6" width="20.5703125" style="11" customWidth="1"/>
    <col min="7" max="7" width="6.5703125" style="11" customWidth="1"/>
    <col min="8" max="8" width="8.7109375" style="11" customWidth="1"/>
    <col min="9" max="9" width="13.7109375" style="11" customWidth="1"/>
    <col min="10" max="10" width="3.7109375" style="11" customWidth="1"/>
    <col min="11" max="11" width="15.140625" style="11" customWidth="1"/>
    <col min="12" max="12" width="2" style="11" customWidth="1"/>
    <col min="13" max="13" width="3.7109375" style="11" customWidth="1"/>
    <col min="14" max="14" width="15.140625" style="11" customWidth="1"/>
    <col min="15" max="16384" width="9.140625" style="11"/>
  </cols>
  <sheetData>
    <row r="1" spans="1:14" ht="18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" x14ac:dyDescent="0.25">
      <c r="A2" s="80" t="s">
        <v>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8" x14ac:dyDescent="0.25">
      <c r="A3" s="80" t="s">
        <v>123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8" x14ac:dyDescent="0.25">
      <c r="A4" s="80" t="s">
        <v>122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8" x14ac:dyDescent="0.25">
      <c r="C5" s="31"/>
      <c r="D5" s="31"/>
      <c r="E5" s="52"/>
      <c r="F5" s="52"/>
      <c r="G5" s="52"/>
      <c r="H5" s="31"/>
      <c r="I5" s="6"/>
      <c r="J5" s="52"/>
      <c r="K5" s="52"/>
      <c r="L5" s="52"/>
      <c r="M5" s="52"/>
      <c r="N5" s="52"/>
    </row>
    <row r="6" spans="1:14" ht="18" x14ac:dyDescent="0.25">
      <c r="C6" s="31"/>
      <c r="D6" s="31"/>
      <c r="E6" s="52"/>
      <c r="F6" s="52"/>
      <c r="G6" s="52"/>
      <c r="H6" s="31"/>
      <c r="I6" s="57"/>
      <c r="J6" s="52"/>
      <c r="K6" s="52"/>
      <c r="L6" s="52"/>
      <c r="M6" s="52"/>
      <c r="N6" s="52"/>
    </row>
    <row r="7" spans="1:14" ht="15" x14ac:dyDescent="0.2">
      <c r="C7" s="31"/>
      <c r="D7" s="31"/>
      <c r="E7" s="54"/>
      <c r="F7" s="55"/>
      <c r="G7" s="1"/>
      <c r="H7" s="1"/>
      <c r="I7" s="58" t="s">
        <v>117</v>
      </c>
      <c r="J7" s="6"/>
      <c r="K7" s="77"/>
      <c r="L7" s="78"/>
      <c r="M7" s="78"/>
      <c r="N7" s="79"/>
    </row>
    <row r="8" spans="1:14" ht="15" x14ac:dyDescent="0.2">
      <c r="C8" s="31"/>
      <c r="D8" s="31"/>
      <c r="E8" s="1"/>
      <c r="F8" s="1"/>
      <c r="G8" s="1"/>
      <c r="H8" s="1"/>
      <c r="I8" s="1"/>
      <c r="J8" s="6"/>
      <c r="L8" s="1"/>
      <c r="M8" s="6"/>
      <c r="N8" s="15"/>
    </row>
    <row r="9" spans="1:14" ht="30" x14ac:dyDescent="0.2">
      <c r="C9" s="31"/>
      <c r="D9" s="31"/>
      <c r="F9" s="1"/>
      <c r="G9" s="1"/>
      <c r="H9" s="1"/>
      <c r="I9" s="1"/>
      <c r="J9" s="6"/>
      <c r="K9" s="15" t="s">
        <v>1</v>
      </c>
      <c r="L9" s="1"/>
      <c r="M9" s="6"/>
      <c r="N9" s="32" t="s">
        <v>2</v>
      </c>
    </row>
    <row r="10" spans="1:14" ht="15.75" x14ac:dyDescent="0.25">
      <c r="C10" s="31"/>
      <c r="D10" s="31"/>
      <c r="E10" s="33" t="s">
        <v>3</v>
      </c>
      <c r="F10" s="1"/>
      <c r="G10" s="1"/>
      <c r="H10" s="1"/>
      <c r="I10" s="1"/>
      <c r="J10" s="6"/>
      <c r="K10" s="1"/>
      <c r="L10" s="1"/>
      <c r="M10" s="6"/>
      <c r="N10" s="1"/>
    </row>
    <row r="11" spans="1:14" ht="15" x14ac:dyDescent="0.2">
      <c r="A11" s="74">
        <v>1</v>
      </c>
      <c r="B11" s="75"/>
      <c r="C11" s="31"/>
      <c r="D11" s="31"/>
      <c r="E11" s="1" t="s">
        <v>4</v>
      </c>
      <c r="F11" s="1"/>
      <c r="G11" s="1"/>
      <c r="H11" s="1"/>
      <c r="I11" s="2"/>
      <c r="J11" s="3" t="s">
        <v>5</v>
      </c>
      <c r="K11" s="68">
        <v>0</v>
      </c>
      <c r="L11" s="65"/>
      <c r="M11" s="66" t="s">
        <v>6</v>
      </c>
      <c r="N11" s="68">
        <v>0</v>
      </c>
    </row>
    <row r="12" spans="1:14" ht="15" x14ac:dyDescent="0.2">
      <c r="A12" s="76">
        <v>2</v>
      </c>
      <c r="B12" s="76"/>
      <c r="C12" s="31"/>
      <c r="D12" s="31"/>
      <c r="E12" s="1" t="s">
        <v>12</v>
      </c>
      <c r="F12" s="1"/>
      <c r="G12" s="1"/>
      <c r="H12" s="1"/>
      <c r="I12" s="2"/>
      <c r="J12" s="3" t="s">
        <v>8</v>
      </c>
      <c r="K12" s="68">
        <v>0</v>
      </c>
      <c r="L12" s="65"/>
      <c r="M12" s="66" t="s">
        <v>9</v>
      </c>
      <c r="N12" s="68">
        <v>0</v>
      </c>
    </row>
    <row r="13" spans="1:14" ht="15" x14ac:dyDescent="0.2">
      <c r="A13" s="76">
        <v>3</v>
      </c>
      <c r="B13" s="76"/>
      <c r="C13" s="31"/>
      <c r="D13" s="31"/>
      <c r="E13" s="56" t="s">
        <v>118</v>
      </c>
      <c r="F13" s="1"/>
      <c r="G13" s="1"/>
      <c r="H13" s="1"/>
      <c r="I13" s="1"/>
      <c r="J13" s="5" t="s">
        <v>10</v>
      </c>
      <c r="K13" s="68">
        <v>0</v>
      </c>
      <c r="L13" s="65"/>
      <c r="M13" s="67" t="s">
        <v>11</v>
      </c>
      <c r="N13" s="68">
        <v>0</v>
      </c>
    </row>
    <row r="14" spans="1:14" ht="15" x14ac:dyDescent="0.2">
      <c r="A14" s="76">
        <v>4</v>
      </c>
      <c r="B14" s="76"/>
      <c r="C14" s="31"/>
      <c r="D14" s="31"/>
      <c r="E14" s="56" t="s">
        <v>119</v>
      </c>
      <c r="F14" s="1"/>
      <c r="G14" s="1"/>
      <c r="H14" s="1"/>
      <c r="I14" s="1"/>
      <c r="J14" s="5" t="s">
        <v>13</v>
      </c>
      <c r="K14" s="40">
        <f>SUM(K11:K13)</f>
        <v>0</v>
      </c>
      <c r="L14" s="65"/>
      <c r="M14" s="67" t="s">
        <v>14</v>
      </c>
      <c r="N14" s="40">
        <f>SUM(N11:N13)</f>
        <v>0</v>
      </c>
    </row>
    <row r="15" spans="1:14" ht="15" x14ac:dyDescent="0.2">
      <c r="A15" s="74">
        <v>5</v>
      </c>
      <c r="B15" s="75"/>
      <c r="C15" s="31"/>
      <c r="D15" s="31"/>
      <c r="E15" s="1" t="s">
        <v>7</v>
      </c>
      <c r="F15" s="1"/>
      <c r="G15" s="1"/>
      <c r="H15" s="1"/>
      <c r="I15" s="1"/>
      <c r="J15" s="5" t="s">
        <v>101</v>
      </c>
      <c r="K15" s="68">
        <v>0</v>
      </c>
      <c r="L15" s="65"/>
      <c r="M15" s="67" t="s">
        <v>102</v>
      </c>
      <c r="N15" s="68">
        <v>0</v>
      </c>
    </row>
    <row r="16" spans="1:14" ht="15" x14ac:dyDescent="0.2">
      <c r="A16" s="59"/>
      <c r="B16" s="60"/>
      <c r="C16" s="31"/>
      <c r="D16" s="31"/>
      <c r="E16" s="53"/>
      <c r="F16" s="53"/>
      <c r="G16" s="53"/>
      <c r="H16" s="53"/>
      <c r="I16" s="53"/>
      <c r="J16" s="6"/>
      <c r="K16" s="4"/>
      <c r="L16" s="4"/>
      <c r="M16" s="6"/>
      <c r="N16" s="4"/>
    </row>
    <row r="17" spans="1:14" ht="15" x14ac:dyDescent="0.2">
      <c r="A17" s="74">
        <v>6</v>
      </c>
      <c r="B17" s="75"/>
      <c r="C17" s="31"/>
      <c r="D17" s="31"/>
      <c r="E17" s="56" t="s">
        <v>112</v>
      </c>
      <c r="F17" s="1"/>
      <c r="G17" s="1"/>
      <c r="H17" s="1"/>
      <c r="I17" s="1"/>
      <c r="J17" s="5" t="s">
        <v>98</v>
      </c>
      <c r="K17" s="40">
        <f>K14-K15</f>
        <v>0</v>
      </c>
      <c r="L17" s="4"/>
      <c r="M17" s="5" t="s">
        <v>99</v>
      </c>
      <c r="N17" s="40">
        <f>N14-N15</f>
        <v>0</v>
      </c>
    </row>
    <row r="18" spans="1:14" ht="15" x14ac:dyDescent="0.2">
      <c r="A18" s="60"/>
      <c r="B18" s="60"/>
      <c r="C18" s="31"/>
      <c r="D18" s="31"/>
      <c r="E18" s="1"/>
      <c r="F18" s="1"/>
      <c r="G18" s="1"/>
      <c r="H18" s="1"/>
      <c r="I18" s="1"/>
      <c r="J18" s="6"/>
      <c r="K18" s="1"/>
      <c r="L18" s="1"/>
      <c r="M18" s="6"/>
      <c r="N18" s="1"/>
    </row>
    <row r="19" spans="1:14" ht="15" x14ac:dyDescent="0.2">
      <c r="A19" s="60"/>
      <c r="B19" s="60"/>
      <c r="C19" s="31"/>
      <c r="D19" s="31"/>
      <c r="E19" s="1"/>
      <c r="F19" s="1"/>
      <c r="G19" s="1"/>
      <c r="H19" s="1"/>
      <c r="I19" s="1"/>
      <c r="J19" s="6"/>
      <c r="K19" s="1"/>
      <c r="L19" s="1"/>
      <c r="M19" s="6"/>
      <c r="N19" s="1"/>
    </row>
    <row r="20" spans="1:14" ht="15.75" x14ac:dyDescent="0.25">
      <c r="A20" s="60"/>
      <c r="B20" s="60"/>
      <c r="C20" s="31"/>
      <c r="D20" s="31"/>
      <c r="E20" s="33" t="s">
        <v>17</v>
      </c>
      <c r="F20" s="1"/>
      <c r="G20" s="1"/>
      <c r="H20" s="1"/>
      <c r="I20" s="1"/>
      <c r="J20" s="6"/>
      <c r="K20" s="1"/>
      <c r="L20" s="1"/>
      <c r="M20" s="6"/>
      <c r="N20" s="1"/>
    </row>
    <row r="21" spans="1:14" ht="15" x14ac:dyDescent="0.2">
      <c r="A21" s="74">
        <v>7</v>
      </c>
      <c r="B21" s="75"/>
      <c r="C21" s="31"/>
      <c r="D21" s="31"/>
      <c r="E21" s="56" t="s">
        <v>116</v>
      </c>
      <c r="F21" s="1"/>
      <c r="G21" s="1"/>
      <c r="H21" s="1"/>
      <c r="I21" s="1"/>
      <c r="J21" s="6"/>
      <c r="K21" s="7"/>
      <c r="L21" s="1"/>
      <c r="M21" s="6"/>
      <c r="N21" s="1"/>
    </row>
    <row r="22" spans="1:14" ht="15" x14ac:dyDescent="0.2">
      <c r="A22" s="59"/>
      <c r="B22" s="60"/>
      <c r="C22" s="31"/>
      <c r="D22" s="31"/>
      <c r="E22" s="1"/>
      <c r="F22" s="71"/>
      <c r="G22" s="15" t="s">
        <v>18</v>
      </c>
      <c r="H22" s="8">
        <v>0.01</v>
      </c>
      <c r="I22" s="1"/>
      <c r="J22" s="5" t="s">
        <v>15</v>
      </c>
      <c r="K22" s="41">
        <f>F22*0.01</f>
        <v>0</v>
      </c>
      <c r="L22" s="1"/>
      <c r="M22" s="5" t="s">
        <v>16</v>
      </c>
      <c r="N22" s="42">
        <f>F22*0.01</f>
        <v>0</v>
      </c>
    </row>
    <row r="23" spans="1:14" ht="15" x14ac:dyDescent="0.2">
      <c r="A23" s="59"/>
      <c r="B23" s="60"/>
      <c r="C23" s="31"/>
      <c r="D23" s="31"/>
      <c r="E23" s="1"/>
      <c r="F23" s="1"/>
      <c r="G23" s="1"/>
      <c r="H23" s="1"/>
      <c r="I23" s="1"/>
      <c r="J23" s="6"/>
      <c r="K23" s="1"/>
      <c r="L23" s="1"/>
      <c r="M23" s="6"/>
      <c r="N23" s="1"/>
    </row>
    <row r="24" spans="1:14" ht="15" x14ac:dyDescent="0.2">
      <c r="A24" s="74">
        <v>8</v>
      </c>
      <c r="B24" s="75"/>
      <c r="C24" s="31"/>
      <c r="D24" s="31"/>
      <c r="E24" s="1" t="s">
        <v>21</v>
      </c>
      <c r="F24" s="1"/>
      <c r="G24" s="1"/>
      <c r="H24" s="1"/>
      <c r="I24" s="1"/>
      <c r="J24" s="5" t="s">
        <v>19</v>
      </c>
      <c r="K24" s="40">
        <f>N24*0.5</f>
        <v>0</v>
      </c>
      <c r="L24" s="1"/>
      <c r="M24" s="5" t="s">
        <v>20</v>
      </c>
      <c r="N24" s="40">
        <f>N83</f>
        <v>0</v>
      </c>
    </row>
    <row r="25" spans="1:14" ht="15" x14ac:dyDescent="0.2">
      <c r="A25" s="59"/>
      <c r="B25" s="60"/>
      <c r="C25" s="31"/>
      <c r="D25" s="31"/>
      <c r="E25" s="1"/>
      <c r="F25" s="34" t="s">
        <v>96</v>
      </c>
      <c r="G25" s="35"/>
      <c r="H25" s="35"/>
      <c r="I25" s="9"/>
      <c r="J25" s="6"/>
      <c r="K25" s="1"/>
      <c r="L25" s="1"/>
      <c r="M25" s="6"/>
      <c r="N25" s="1"/>
    </row>
    <row r="26" spans="1:14" ht="15" x14ac:dyDescent="0.2">
      <c r="A26" s="74">
        <v>9</v>
      </c>
      <c r="B26" s="75"/>
      <c r="C26" s="31"/>
      <c r="D26" s="31"/>
      <c r="E26" s="1" t="s">
        <v>22</v>
      </c>
      <c r="F26" s="1"/>
      <c r="H26" s="1"/>
      <c r="I26" s="1"/>
      <c r="J26" s="6"/>
      <c r="K26" s="10"/>
      <c r="L26" s="1"/>
      <c r="M26" s="5">
        <v>9</v>
      </c>
      <c r="N26" s="40">
        <f>N97</f>
        <v>0</v>
      </c>
    </row>
    <row r="27" spans="1:14" ht="15" x14ac:dyDescent="0.2">
      <c r="A27" s="59"/>
      <c r="B27" s="60"/>
      <c r="C27" s="31"/>
      <c r="D27" s="31"/>
      <c r="E27" s="1"/>
      <c r="F27" s="1"/>
      <c r="G27" s="1"/>
      <c r="H27" s="1"/>
      <c r="I27" s="1"/>
      <c r="J27" s="6"/>
      <c r="K27" s="1"/>
      <c r="L27" s="1"/>
      <c r="M27" s="6"/>
      <c r="N27" s="1"/>
    </row>
    <row r="28" spans="1:14" ht="15" x14ac:dyDescent="0.2">
      <c r="A28" s="74">
        <v>10</v>
      </c>
      <c r="B28" s="75"/>
      <c r="C28" s="31"/>
      <c r="D28" s="31"/>
      <c r="E28" s="1" t="s">
        <v>23</v>
      </c>
      <c r="F28" s="1"/>
      <c r="G28" s="1"/>
      <c r="H28" s="1"/>
      <c r="I28" s="1"/>
      <c r="J28" s="5" t="s">
        <v>103</v>
      </c>
      <c r="K28" s="42">
        <f>K22+K24</f>
        <v>0</v>
      </c>
      <c r="L28" s="1"/>
      <c r="M28" s="5" t="s">
        <v>104</v>
      </c>
      <c r="N28" s="42">
        <f>N22+N24+N26</f>
        <v>0</v>
      </c>
    </row>
    <row r="29" spans="1:14" ht="15" x14ac:dyDescent="0.2">
      <c r="A29" s="59"/>
      <c r="B29" s="60"/>
      <c r="C29" s="31"/>
      <c r="D29" s="31"/>
      <c r="E29" s="1"/>
      <c r="F29" s="1"/>
      <c r="G29" s="1"/>
      <c r="I29" s="1"/>
      <c r="J29" s="6"/>
      <c r="K29" s="1"/>
      <c r="L29" s="1"/>
      <c r="M29" s="6"/>
      <c r="N29" s="1"/>
    </row>
    <row r="30" spans="1:14" ht="15" x14ac:dyDescent="0.2">
      <c r="A30" s="59"/>
      <c r="B30" s="60"/>
      <c r="C30" s="31"/>
      <c r="D30" s="31"/>
      <c r="E30" s="1"/>
      <c r="F30" s="1"/>
      <c r="G30" s="1"/>
      <c r="H30" s="1"/>
      <c r="I30" s="1"/>
      <c r="J30" s="6"/>
      <c r="K30" s="1"/>
      <c r="L30" s="1"/>
      <c r="M30" s="6"/>
      <c r="N30" s="1"/>
    </row>
    <row r="31" spans="1:14" ht="15" x14ac:dyDescent="0.2">
      <c r="A31" s="74">
        <v>11</v>
      </c>
      <c r="B31" s="75"/>
      <c r="C31" s="31"/>
      <c r="D31" s="31"/>
      <c r="E31" s="1" t="s">
        <v>26</v>
      </c>
      <c r="F31" s="1"/>
      <c r="G31" s="1"/>
      <c r="H31" s="1"/>
      <c r="I31" s="1"/>
      <c r="J31" s="5" t="s">
        <v>24</v>
      </c>
      <c r="K31" s="41">
        <f>K17-K28</f>
        <v>0</v>
      </c>
      <c r="L31" s="1"/>
      <c r="M31" s="5" t="s">
        <v>25</v>
      </c>
      <c r="N31" s="41">
        <f>N17-N28</f>
        <v>0</v>
      </c>
    </row>
    <row r="32" spans="1:14" ht="15" x14ac:dyDescent="0.2">
      <c r="A32" s="60"/>
      <c r="B32" s="60"/>
      <c r="C32" s="31"/>
      <c r="D32" s="31"/>
      <c r="E32" s="1"/>
      <c r="F32" s="1"/>
      <c r="G32" s="1"/>
      <c r="H32" s="1"/>
      <c r="I32" s="1"/>
      <c r="J32" s="6"/>
      <c r="K32" s="1"/>
      <c r="L32" s="1"/>
      <c r="M32" s="6"/>
      <c r="N32" s="1"/>
    </row>
    <row r="33" spans="1:14" ht="15" x14ac:dyDescent="0.2">
      <c r="A33" s="74">
        <v>12</v>
      </c>
      <c r="B33" s="75"/>
      <c r="C33" s="31"/>
      <c r="D33" s="31"/>
      <c r="E33" s="1" t="s">
        <v>27</v>
      </c>
      <c r="F33" s="1"/>
      <c r="G33" s="1"/>
      <c r="H33" s="1"/>
      <c r="I33" s="1"/>
      <c r="J33" s="6"/>
      <c r="K33" s="1"/>
      <c r="L33" s="1"/>
      <c r="M33" s="5">
        <v>12</v>
      </c>
      <c r="N33" s="69">
        <v>0</v>
      </c>
    </row>
    <row r="34" spans="1:14" ht="15" x14ac:dyDescent="0.2">
      <c r="A34" s="60"/>
      <c r="B34" s="60"/>
      <c r="C34" s="31"/>
      <c r="D34" s="31"/>
      <c r="E34" s="36"/>
      <c r="F34" s="85" t="s">
        <v>28</v>
      </c>
      <c r="G34" s="85"/>
      <c r="H34" s="85"/>
      <c r="I34" s="85"/>
      <c r="J34" s="37"/>
      <c r="K34" s="1"/>
      <c r="L34" s="1"/>
      <c r="M34" s="37"/>
      <c r="N34" s="1"/>
    </row>
    <row r="35" spans="1:14" ht="15" x14ac:dyDescent="0.2">
      <c r="A35" s="74">
        <v>13</v>
      </c>
      <c r="B35" s="75"/>
      <c r="C35" s="31"/>
      <c r="D35" s="31"/>
      <c r="E35" s="1" t="s">
        <v>95</v>
      </c>
      <c r="G35" s="1"/>
      <c r="H35" s="1"/>
      <c r="I35" s="1"/>
      <c r="J35" s="6"/>
      <c r="K35" s="1"/>
      <c r="L35" s="1"/>
      <c r="M35" s="5">
        <v>13</v>
      </c>
      <c r="N35" s="41">
        <f>N31+N33</f>
        <v>0</v>
      </c>
    </row>
    <row r="36" spans="1:14" ht="15" x14ac:dyDescent="0.2">
      <c r="C36" s="31"/>
      <c r="D36" s="31"/>
      <c r="E36" s="1"/>
      <c r="G36" s="1"/>
      <c r="H36" s="1"/>
      <c r="I36" s="1"/>
      <c r="J36" s="6"/>
      <c r="K36" s="1"/>
      <c r="L36" s="1"/>
      <c r="M36" s="6"/>
      <c r="N36" s="1"/>
    </row>
    <row r="37" spans="1:14" ht="15" x14ac:dyDescent="0.2">
      <c r="C37" s="31"/>
      <c r="D37" s="31"/>
      <c r="E37" s="1"/>
      <c r="G37" s="1"/>
      <c r="H37" s="1"/>
      <c r="I37" s="1"/>
      <c r="J37" s="6"/>
      <c r="K37" s="1"/>
      <c r="L37" s="1"/>
      <c r="M37" s="6"/>
      <c r="N37" s="1"/>
    </row>
    <row r="38" spans="1:14" ht="15" x14ac:dyDescent="0.2">
      <c r="A38" s="38" t="s">
        <v>29</v>
      </c>
      <c r="C38" s="31"/>
      <c r="D38" s="31"/>
      <c r="G38" s="1"/>
      <c r="H38" s="1"/>
      <c r="I38" s="1"/>
      <c r="J38" s="6"/>
      <c r="K38" s="1"/>
      <c r="L38" s="1"/>
      <c r="M38" s="6"/>
      <c r="N38" s="1"/>
    </row>
    <row r="39" spans="1:14" ht="15" x14ac:dyDescent="0.2">
      <c r="C39" s="31"/>
      <c r="D39" s="31"/>
      <c r="F39" s="1"/>
      <c r="G39" s="1"/>
      <c r="H39" s="1"/>
      <c r="I39" s="1"/>
      <c r="J39" s="6"/>
      <c r="K39" s="1"/>
      <c r="L39" s="1"/>
      <c r="M39" s="6"/>
      <c r="N39" s="1"/>
    </row>
    <row r="40" spans="1:14" ht="15" x14ac:dyDescent="0.2">
      <c r="A40" s="11" t="s">
        <v>30</v>
      </c>
      <c r="C40" s="31"/>
      <c r="D40" s="31"/>
      <c r="E40" s="1"/>
      <c r="F40" s="1"/>
      <c r="G40" s="1"/>
      <c r="H40" s="1"/>
      <c r="I40" s="1"/>
      <c r="J40" s="6"/>
      <c r="K40" s="1"/>
      <c r="L40" s="1"/>
      <c r="M40" s="6"/>
      <c r="N40" s="1"/>
    </row>
    <row r="41" spans="1:14" ht="15" x14ac:dyDescent="0.2">
      <c r="C41" s="31"/>
      <c r="D41" s="31"/>
      <c r="E41" s="1"/>
      <c r="F41" s="1"/>
      <c r="G41" s="1"/>
      <c r="H41" s="1"/>
      <c r="I41" s="1"/>
      <c r="J41" s="6"/>
      <c r="K41" s="1"/>
      <c r="L41" s="1"/>
      <c r="M41" s="6"/>
      <c r="N41" s="1"/>
    </row>
    <row r="42" spans="1:14" ht="15" x14ac:dyDescent="0.2">
      <c r="C42" s="31"/>
      <c r="D42" s="31"/>
      <c r="E42" s="1"/>
      <c r="F42" s="1"/>
      <c r="G42" s="1"/>
      <c r="H42" s="1"/>
      <c r="I42" s="1"/>
      <c r="J42" s="6"/>
      <c r="K42" s="1"/>
      <c r="L42" s="1"/>
      <c r="M42" s="6"/>
      <c r="N42" s="1"/>
    </row>
    <row r="43" spans="1:14" ht="15" x14ac:dyDescent="0.2">
      <c r="C43" s="31"/>
      <c r="D43" s="31"/>
      <c r="E43" s="1"/>
      <c r="F43" s="1"/>
      <c r="G43" s="1"/>
      <c r="H43" s="1"/>
      <c r="I43" s="1"/>
      <c r="J43" s="6"/>
      <c r="K43" s="1"/>
      <c r="L43" s="1"/>
      <c r="M43" s="6"/>
      <c r="N43" s="1"/>
    </row>
    <row r="44" spans="1:14" ht="15" x14ac:dyDescent="0.2">
      <c r="C44" s="31"/>
      <c r="D44" s="31"/>
      <c r="E44" s="1"/>
      <c r="F44" s="1"/>
      <c r="G44" s="1"/>
      <c r="H44" s="1"/>
      <c r="I44" s="1"/>
      <c r="J44" s="6"/>
      <c r="K44" s="1"/>
      <c r="L44" s="1"/>
      <c r="M44" s="6"/>
      <c r="N44" s="1"/>
    </row>
    <row r="45" spans="1:14" ht="15" x14ac:dyDescent="0.2">
      <c r="C45" s="31"/>
      <c r="D45" s="31"/>
      <c r="E45" s="1"/>
      <c r="F45" s="1"/>
      <c r="G45" s="1"/>
      <c r="H45" s="1"/>
      <c r="I45" s="1"/>
      <c r="J45" s="6"/>
      <c r="K45" s="1"/>
      <c r="L45" s="1"/>
      <c r="M45" s="6"/>
      <c r="N45" s="1"/>
    </row>
    <row r="46" spans="1:14" ht="15" x14ac:dyDescent="0.2">
      <c r="C46" s="31"/>
      <c r="D46" s="31"/>
      <c r="E46" s="1"/>
      <c r="F46" s="1"/>
      <c r="G46" s="1"/>
      <c r="H46" s="1"/>
      <c r="I46" s="1"/>
      <c r="J46" s="6"/>
      <c r="K46" s="1"/>
      <c r="L46" s="1"/>
      <c r="M46" s="6"/>
      <c r="N46" s="1"/>
    </row>
    <row r="47" spans="1:14" ht="15" x14ac:dyDescent="0.2">
      <c r="C47" s="31"/>
      <c r="D47" s="31"/>
      <c r="E47" s="1"/>
      <c r="F47" s="1"/>
      <c r="G47" s="1"/>
      <c r="H47" s="1"/>
      <c r="I47" s="1"/>
      <c r="J47" s="6"/>
      <c r="K47" s="1"/>
      <c r="L47" s="1"/>
      <c r="M47" s="6"/>
      <c r="N47" s="1"/>
    </row>
    <row r="48" spans="1:14" ht="15" x14ac:dyDescent="0.2">
      <c r="C48" s="31"/>
      <c r="D48" s="31"/>
      <c r="E48" s="1"/>
      <c r="F48" s="1"/>
      <c r="G48" s="1"/>
      <c r="H48" s="1"/>
      <c r="I48" s="1"/>
      <c r="J48" s="6"/>
      <c r="K48" s="1"/>
      <c r="L48" s="1"/>
      <c r="M48" s="6"/>
      <c r="N48" s="1"/>
    </row>
    <row r="49" spans="1:14" ht="15" x14ac:dyDescent="0.2">
      <c r="C49" s="31"/>
      <c r="D49" s="31"/>
      <c r="E49" s="1"/>
      <c r="F49" s="1"/>
      <c r="G49" s="1"/>
      <c r="H49" s="1"/>
      <c r="I49" s="1"/>
      <c r="J49" s="6"/>
      <c r="K49" s="1"/>
      <c r="L49" s="1"/>
      <c r="M49" s="6"/>
      <c r="N49" s="1"/>
    </row>
    <row r="50" spans="1:14" ht="15" x14ac:dyDescent="0.2">
      <c r="C50" s="31"/>
      <c r="D50" s="31"/>
      <c r="E50" s="1"/>
      <c r="F50" s="1"/>
      <c r="G50" s="1"/>
      <c r="H50" s="1"/>
      <c r="I50" s="1"/>
      <c r="J50" s="6"/>
      <c r="K50" s="1"/>
      <c r="L50" s="1"/>
      <c r="M50" s="6"/>
      <c r="N50" s="1"/>
    </row>
    <row r="51" spans="1:14" ht="15" x14ac:dyDescent="0.2">
      <c r="C51" s="31"/>
      <c r="D51" s="31"/>
      <c r="E51" s="1"/>
      <c r="F51" s="1"/>
      <c r="G51" s="1"/>
      <c r="H51" s="1"/>
      <c r="I51" s="1"/>
      <c r="J51" s="6"/>
      <c r="K51" s="1"/>
      <c r="L51" s="1"/>
      <c r="M51" s="6"/>
      <c r="N51" s="1"/>
    </row>
    <row r="52" spans="1:14" ht="15" x14ac:dyDescent="0.2">
      <c r="A52" s="11" t="s">
        <v>0</v>
      </c>
      <c r="C52" s="31"/>
      <c r="D52" s="31"/>
      <c r="E52" s="1"/>
      <c r="F52" s="1"/>
      <c r="G52" s="1"/>
      <c r="H52" s="1"/>
      <c r="I52" s="1"/>
      <c r="J52" s="6"/>
      <c r="K52" s="1"/>
      <c r="L52" s="1"/>
      <c r="M52" s="6"/>
      <c r="N52" s="1"/>
    </row>
    <row r="53" spans="1:14" ht="15" x14ac:dyDescent="0.2">
      <c r="A53" s="11" t="s">
        <v>31</v>
      </c>
      <c r="C53" s="31"/>
      <c r="D53" s="31"/>
      <c r="E53" s="1"/>
      <c r="F53" s="1"/>
      <c r="G53" s="1"/>
      <c r="H53" s="1"/>
      <c r="I53" s="1"/>
      <c r="J53" s="6"/>
      <c r="K53" s="1"/>
      <c r="L53" s="1"/>
      <c r="M53" s="6"/>
      <c r="N53" s="1"/>
    </row>
    <row r="54" spans="1:14" ht="15" x14ac:dyDescent="0.2">
      <c r="A54" s="11" t="s">
        <v>32</v>
      </c>
      <c r="C54" s="31"/>
      <c r="D54" s="31"/>
      <c r="E54" s="1"/>
      <c r="F54" s="1"/>
      <c r="G54" s="1"/>
      <c r="H54" s="1"/>
      <c r="I54" s="1"/>
      <c r="J54" s="6"/>
      <c r="K54" s="1"/>
      <c r="L54" s="1"/>
      <c r="M54" s="6"/>
      <c r="N54" s="1"/>
    </row>
    <row r="55" spans="1:14" ht="15" x14ac:dyDescent="0.2">
      <c r="C55" s="31"/>
      <c r="D55" s="31"/>
      <c r="E55" s="1"/>
      <c r="F55" s="1"/>
      <c r="G55" s="1"/>
      <c r="H55" s="1"/>
      <c r="I55" s="1"/>
      <c r="J55" s="6"/>
      <c r="K55" s="1"/>
      <c r="L55" s="1"/>
      <c r="M55" s="6"/>
      <c r="N55" s="1"/>
    </row>
    <row r="56" spans="1:14" ht="18" x14ac:dyDescent="0.25">
      <c r="C56" s="31"/>
      <c r="D56" s="31"/>
      <c r="E56" s="14" t="s">
        <v>33</v>
      </c>
      <c r="F56" s="1"/>
      <c r="G56" s="14"/>
      <c r="H56" s="14"/>
      <c r="I56" s="1"/>
      <c r="J56" s="6"/>
      <c r="K56" s="1"/>
      <c r="L56" s="1"/>
      <c r="M56" s="6"/>
      <c r="N56" s="1"/>
    </row>
    <row r="57" spans="1:14" ht="18" x14ac:dyDescent="0.25">
      <c r="C57" s="31"/>
      <c r="D57" s="31"/>
      <c r="E57" s="1"/>
      <c r="F57" s="14"/>
      <c r="G57" s="1"/>
      <c r="H57" s="1"/>
      <c r="I57" s="1"/>
      <c r="J57" s="6"/>
      <c r="K57" s="1"/>
      <c r="L57" s="1"/>
      <c r="M57" s="6"/>
      <c r="N57" s="1"/>
    </row>
    <row r="58" spans="1:14" ht="15.75" x14ac:dyDescent="0.25">
      <c r="A58" s="74">
        <v>14</v>
      </c>
      <c r="B58" s="75"/>
      <c r="C58" s="59"/>
      <c r="D58" s="31"/>
      <c r="E58" s="39" t="s">
        <v>34</v>
      </c>
      <c r="F58" s="1"/>
      <c r="G58" s="1"/>
      <c r="H58" s="15"/>
      <c r="I58" s="86"/>
      <c r="J58" s="86"/>
      <c r="K58" s="15"/>
      <c r="L58" s="1"/>
      <c r="M58" s="6"/>
      <c r="N58" s="1"/>
    </row>
    <row r="59" spans="1:14" ht="25.5" customHeight="1" x14ac:dyDescent="0.2">
      <c r="A59" s="59"/>
      <c r="B59" s="60"/>
      <c r="C59" s="59"/>
      <c r="D59" s="31"/>
      <c r="E59" s="81" t="s">
        <v>35</v>
      </c>
      <c r="F59" s="81"/>
      <c r="H59" s="16" t="s">
        <v>36</v>
      </c>
      <c r="I59" s="87" t="s">
        <v>93</v>
      </c>
      <c r="J59" s="87"/>
      <c r="K59" s="17" t="s">
        <v>37</v>
      </c>
      <c r="L59" s="1"/>
      <c r="M59" s="18"/>
      <c r="N59" s="1"/>
    </row>
    <row r="60" spans="1:14" ht="15" x14ac:dyDescent="0.2">
      <c r="A60" s="59"/>
      <c r="B60" s="83"/>
      <c r="C60" s="83"/>
      <c r="D60" s="31"/>
      <c r="E60" s="1" t="s">
        <v>38</v>
      </c>
      <c r="F60" s="1"/>
      <c r="H60" s="62"/>
      <c r="I60" s="84">
        <f>IF($F$22&lt;=Threshold,250,IF($F$22&lt;=12000000,350,IF($F$22&lt;=36000000,500,IF($F$22&lt;=72000000,500,IF($F$22&lt;=130000000,800,1000)))))</f>
        <v>250</v>
      </c>
      <c r="J60" s="84"/>
      <c r="K60" s="43">
        <f>H60*I60</f>
        <v>0</v>
      </c>
      <c r="L60" s="1"/>
      <c r="M60" s="19"/>
      <c r="N60" s="1"/>
    </row>
    <row r="61" spans="1:14" ht="15" x14ac:dyDescent="0.2">
      <c r="A61" s="59"/>
      <c r="B61" s="83"/>
      <c r="C61" s="83"/>
      <c r="D61" s="31"/>
      <c r="E61" s="82">
        <v>1</v>
      </c>
      <c r="F61" s="82"/>
      <c r="H61" s="62"/>
      <c r="I61" s="84">
        <f>IF($F$22&lt;=Threshold,250,IF($F$22&lt;=12000000,500,IF($F$22&lt;=36000000,750,IF($F$22&lt;=72000000,1000,IF($F$22&lt;=130000000,1500,1800)))))</f>
        <v>250</v>
      </c>
      <c r="J61" s="84"/>
      <c r="K61" s="43">
        <f>H61*I61</f>
        <v>0</v>
      </c>
      <c r="L61" s="1"/>
      <c r="M61" s="19"/>
      <c r="N61" s="1"/>
    </row>
    <row r="62" spans="1:14" ht="15" x14ac:dyDescent="0.2">
      <c r="A62" s="59"/>
      <c r="B62" s="83"/>
      <c r="C62" s="83"/>
      <c r="D62" s="31"/>
      <c r="E62" s="1" t="s">
        <v>39</v>
      </c>
      <c r="F62" s="1"/>
      <c r="H62" s="62"/>
      <c r="I62" s="84">
        <f>IF($F$22&lt;=Threshold,250,IF($F$22&lt;=12000000,1000,IF($F$22&lt;=36000000,2000,IF($F$22&lt;=72000000,3000,IF($F$22&lt;=130000000,4000,5000)))))</f>
        <v>250</v>
      </c>
      <c r="J62" s="84"/>
      <c r="K62" s="43">
        <f>H62*I62</f>
        <v>0</v>
      </c>
      <c r="L62" s="1"/>
      <c r="M62" s="19"/>
      <c r="N62" s="1"/>
    </row>
    <row r="63" spans="1:14" ht="15" x14ac:dyDescent="0.2">
      <c r="A63" s="59"/>
      <c r="B63" s="61"/>
      <c r="C63" s="61"/>
      <c r="D63" s="31"/>
      <c r="E63" s="1" t="s">
        <v>106</v>
      </c>
      <c r="F63" s="1"/>
      <c r="H63" s="62"/>
      <c r="I63" s="88">
        <v>250</v>
      </c>
      <c r="J63" s="89"/>
      <c r="K63" s="43">
        <f>H63*I63</f>
        <v>0</v>
      </c>
      <c r="L63" s="1"/>
      <c r="M63" s="19"/>
      <c r="N63" s="1"/>
    </row>
    <row r="64" spans="1:14" ht="15" x14ac:dyDescent="0.2">
      <c r="A64" s="59"/>
      <c r="B64" s="74" t="s">
        <v>40</v>
      </c>
      <c r="C64" s="75"/>
      <c r="D64" s="31"/>
      <c r="E64" s="1" t="s">
        <v>41</v>
      </c>
      <c r="F64" s="1"/>
      <c r="H64" s="1"/>
      <c r="I64" s="1"/>
      <c r="J64" s="6"/>
      <c r="K64" s="20"/>
      <c r="L64" s="1"/>
      <c r="M64" s="6"/>
      <c r="N64" s="45">
        <f>SUM(K60:K63)</f>
        <v>0</v>
      </c>
    </row>
    <row r="65" spans="1:14" ht="15" x14ac:dyDescent="0.2">
      <c r="A65" s="59"/>
      <c r="B65" s="60"/>
      <c r="C65" s="59"/>
      <c r="D65" s="31"/>
      <c r="F65" s="1"/>
      <c r="H65" s="1"/>
      <c r="I65" s="15"/>
      <c r="J65" s="6"/>
      <c r="L65" s="1"/>
      <c r="M65" s="6"/>
      <c r="N65" s="1"/>
    </row>
    <row r="66" spans="1:14" ht="15.75" x14ac:dyDescent="0.25">
      <c r="A66" s="74">
        <v>15</v>
      </c>
      <c r="B66" s="75"/>
      <c r="C66" s="59"/>
      <c r="D66" s="31"/>
      <c r="E66" s="39" t="s">
        <v>42</v>
      </c>
      <c r="F66" s="1"/>
      <c r="G66" s="1"/>
      <c r="H66" s="15"/>
      <c r="I66" s="86"/>
      <c r="J66" s="86"/>
      <c r="K66" s="15"/>
      <c r="L66" s="1"/>
      <c r="M66" s="6"/>
      <c r="N66" s="1"/>
    </row>
    <row r="67" spans="1:14" ht="25.5" customHeight="1" x14ac:dyDescent="0.2">
      <c r="A67" s="60"/>
      <c r="B67" s="60"/>
      <c r="C67" s="59"/>
      <c r="D67" s="31"/>
      <c r="E67" s="81" t="s">
        <v>43</v>
      </c>
      <c r="F67" s="81"/>
      <c r="G67" s="32"/>
      <c r="H67" s="16" t="s">
        <v>44</v>
      </c>
      <c r="I67" s="87" t="s">
        <v>45</v>
      </c>
      <c r="J67" s="87"/>
      <c r="K67" s="17" t="s">
        <v>37</v>
      </c>
      <c r="L67" s="1"/>
      <c r="M67" s="18"/>
      <c r="N67" s="1"/>
    </row>
    <row r="68" spans="1:14" ht="15" x14ac:dyDescent="0.2">
      <c r="A68" s="60"/>
      <c r="B68" s="83"/>
      <c r="C68" s="83"/>
      <c r="D68" s="31"/>
      <c r="E68" s="1" t="s">
        <v>46</v>
      </c>
      <c r="F68" s="1"/>
      <c r="G68" s="20"/>
      <c r="H68" s="63"/>
      <c r="I68" s="84">
        <f>IF($F$22&lt;=Threshold,2000,IF($F$22&lt;=12000000,3000,IF($F$22&lt;=36000000,5000,IF($F$22&lt;=72000000,10000,IF($F$22&lt;=130000000,15000,30000)))))</f>
        <v>2000</v>
      </c>
      <c r="J68" s="84"/>
      <c r="K68" s="44">
        <f>H68*I68</f>
        <v>0</v>
      </c>
      <c r="L68" s="1"/>
      <c r="M68" s="19"/>
      <c r="N68" s="1"/>
    </row>
    <row r="69" spans="1:14" ht="15" x14ac:dyDescent="0.2">
      <c r="A69" s="60"/>
      <c r="B69" s="83"/>
      <c r="C69" s="83"/>
      <c r="D69" s="31"/>
      <c r="E69" s="1" t="s">
        <v>47</v>
      </c>
      <c r="F69" s="1"/>
      <c r="G69" s="20"/>
      <c r="H69" s="63"/>
      <c r="I69" s="84">
        <f>IF($F$22&lt;=Threshold,2000,IF($F$22&lt;=12000000,5000,IF($F$22&lt;=36000000,15000,IF($F$22&lt;=72000000,20000,IF($F$22&lt;=130000000,30000,60000)))))</f>
        <v>2000</v>
      </c>
      <c r="J69" s="84"/>
      <c r="K69" s="44">
        <f>H69*I69</f>
        <v>0</v>
      </c>
      <c r="L69" s="1"/>
      <c r="M69" s="19"/>
      <c r="N69" s="1"/>
    </row>
    <row r="70" spans="1:14" ht="15" x14ac:dyDescent="0.2">
      <c r="A70" s="60"/>
      <c r="B70" s="83"/>
      <c r="C70" s="83"/>
      <c r="D70" s="31"/>
      <c r="E70" s="56" t="s">
        <v>109</v>
      </c>
      <c r="F70" s="1"/>
      <c r="G70" s="20"/>
      <c r="H70" s="63"/>
      <c r="I70" s="84">
        <f>IF($F$22&lt;=Threshold,2000,IF($F$22&lt;=12000000,10000,IF($F$22&lt;=36000000,20000,IF($F$22&lt;=72000000,30000,IF($F$22&lt;=130000000,50000,100000)))))</f>
        <v>2000</v>
      </c>
      <c r="J70" s="84"/>
      <c r="K70" s="44">
        <f>H70*I70</f>
        <v>0</v>
      </c>
      <c r="L70" s="1"/>
      <c r="M70" s="19"/>
      <c r="N70" s="1"/>
    </row>
    <row r="71" spans="1:14" ht="15" x14ac:dyDescent="0.2">
      <c r="A71" s="60"/>
      <c r="B71" s="83"/>
      <c r="C71" s="83"/>
      <c r="D71" s="31"/>
      <c r="E71" s="56" t="s">
        <v>110</v>
      </c>
      <c r="F71" s="1"/>
      <c r="G71" s="20"/>
      <c r="H71" s="63"/>
      <c r="I71" s="84">
        <f>IF($F$22&lt;=Threshold,2000,IF($F$22&lt;=12000000,2000,IF($F$22&lt;=36000000,4000,IF($F$22&lt;=72000000,5000,IF($F$22&lt;=130000000,8000,10000)))))</f>
        <v>2000</v>
      </c>
      <c r="J71" s="84"/>
      <c r="K71" s="44">
        <f>H71*I71</f>
        <v>0</v>
      </c>
      <c r="L71" s="1"/>
      <c r="M71" s="19"/>
      <c r="N71" s="1"/>
    </row>
    <row r="72" spans="1:14" ht="15" x14ac:dyDescent="0.2">
      <c r="A72" s="60"/>
      <c r="B72" s="74" t="s">
        <v>40</v>
      </c>
      <c r="C72" s="75"/>
      <c r="D72" s="31"/>
      <c r="E72" s="1" t="s">
        <v>49</v>
      </c>
      <c r="F72" s="1"/>
      <c r="G72" s="1"/>
      <c r="H72" s="1"/>
      <c r="I72" s="1"/>
      <c r="J72" s="6"/>
      <c r="K72" s="1"/>
      <c r="L72" s="1"/>
      <c r="M72" s="6"/>
      <c r="N72" s="46">
        <f>SUM(K68:K71)</f>
        <v>0</v>
      </c>
    </row>
    <row r="73" spans="1:14" ht="15" x14ac:dyDescent="0.2">
      <c r="A73" s="60"/>
      <c r="B73" s="60"/>
      <c r="C73" s="59"/>
      <c r="D73" s="31"/>
      <c r="F73" s="1"/>
      <c r="G73" s="1"/>
      <c r="H73" s="1"/>
      <c r="I73" s="1"/>
      <c r="J73" s="6"/>
      <c r="L73" s="1"/>
      <c r="M73" s="6"/>
      <c r="N73" s="1"/>
    </row>
    <row r="74" spans="1:14" ht="15.75" x14ac:dyDescent="0.25">
      <c r="A74" s="74">
        <v>16</v>
      </c>
      <c r="B74" s="75"/>
      <c r="C74" s="59"/>
      <c r="D74" s="31"/>
      <c r="E74" s="39" t="s">
        <v>50</v>
      </c>
      <c r="F74" s="1"/>
      <c r="G74" s="1"/>
      <c r="H74" s="1"/>
      <c r="I74" s="90" t="s">
        <v>51</v>
      </c>
      <c r="J74" s="90"/>
      <c r="K74" s="1"/>
      <c r="L74" s="1"/>
      <c r="M74" s="6"/>
      <c r="N74" s="1"/>
    </row>
    <row r="75" spans="1:14" ht="15" x14ac:dyDescent="0.2">
      <c r="A75" s="60"/>
      <c r="B75" s="60"/>
      <c r="C75" s="59"/>
      <c r="D75" s="31"/>
      <c r="E75" s="1"/>
      <c r="F75" s="1"/>
      <c r="G75" s="1"/>
      <c r="H75" s="1"/>
      <c r="I75" s="90" t="s">
        <v>52</v>
      </c>
      <c r="J75" s="90"/>
      <c r="K75" s="1"/>
      <c r="L75" s="1"/>
      <c r="M75" s="6"/>
      <c r="N75" s="1"/>
    </row>
    <row r="76" spans="1:14" ht="15" x14ac:dyDescent="0.2">
      <c r="A76" s="60"/>
      <c r="B76" s="74" t="s">
        <v>53</v>
      </c>
      <c r="C76" s="75"/>
      <c r="D76" s="31"/>
      <c r="E76" s="1" t="s">
        <v>54</v>
      </c>
      <c r="F76" s="1"/>
      <c r="G76" s="1"/>
      <c r="H76" s="10"/>
      <c r="I76" s="91" t="s">
        <v>97</v>
      </c>
      <c r="J76" s="92"/>
      <c r="K76" s="44" t="str">
        <f>IF(I76="N","N/A",IF($F$22&lt;=12000000,500,IF($F$22&lt;=36000000,800,IF($F$22&lt;=72000000,1600,IF($F$22&lt;=130000000,2000,2500)))))</f>
        <v>N/A</v>
      </c>
      <c r="L76" s="1"/>
      <c r="M76" s="19"/>
      <c r="N76" s="1"/>
    </row>
    <row r="77" spans="1:14" ht="15" x14ac:dyDescent="0.2">
      <c r="A77" s="60"/>
      <c r="B77" s="74" t="s">
        <v>55</v>
      </c>
      <c r="C77" s="75"/>
      <c r="D77" s="31"/>
      <c r="E77" s="1" t="s">
        <v>56</v>
      </c>
      <c r="F77" s="1"/>
      <c r="G77" s="1"/>
      <c r="H77" s="10"/>
      <c r="I77" s="91" t="s">
        <v>97</v>
      </c>
      <c r="J77" s="92"/>
      <c r="K77" s="44" t="str">
        <f>IF(I77="N","N/A",IF($F$22&lt;=12000000,4000,IF($F$22&lt;=36000000,7000,IF($F$22&lt;=72000000,15000,IF($F$22&lt;=130000000,22500,30000)))))</f>
        <v>N/A</v>
      </c>
      <c r="L77" s="1"/>
      <c r="M77" s="19"/>
      <c r="N77" s="1"/>
    </row>
    <row r="78" spans="1:14" ht="15" x14ac:dyDescent="0.2">
      <c r="A78" s="60"/>
      <c r="B78" s="74" t="s">
        <v>57</v>
      </c>
      <c r="C78" s="75"/>
      <c r="D78" s="31"/>
      <c r="E78" s="1" t="s">
        <v>58</v>
      </c>
      <c r="F78" s="1"/>
      <c r="G78" s="1"/>
      <c r="H78" s="10"/>
      <c r="I78" s="91" t="s">
        <v>97</v>
      </c>
      <c r="J78" s="92"/>
      <c r="K78" s="44" t="str">
        <f>IF(I78="N","N/A",IF($F$22&lt;=12000000,7500,IF($F$22&lt;=36000000,10000,IF($F$22&lt;=72000000,15000,IF($F$22&lt;=130000000,20000,25000)))))</f>
        <v>N/A</v>
      </c>
      <c r="L78" s="1"/>
      <c r="M78" s="19"/>
      <c r="N78" s="1"/>
    </row>
    <row r="79" spans="1:14" ht="15" x14ac:dyDescent="0.2">
      <c r="A79" s="60"/>
      <c r="B79" s="74" t="s">
        <v>40</v>
      </c>
      <c r="C79" s="75"/>
      <c r="D79" s="31"/>
      <c r="E79" s="1" t="s">
        <v>59</v>
      </c>
      <c r="F79" s="1"/>
      <c r="G79" s="1"/>
      <c r="H79" s="1"/>
      <c r="I79" s="90"/>
      <c r="J79" s="90"/>
      <c r="K79" s="70" t="s">
        <v>124</v>
      </c>
      <c r="L79" s="1"/>
      <c r="M79" s="6"/>
      <c r="N79" s="1"/>
    </row>
    <row r="80" spans="1:14" ht="15" x14ac:dyDescent="0.2">
      <c r="A80" s="60"/>
      <c r="B80" s="74" t="s">
        <v>60</v>
      </c>
      <c r="C80" s="75"/>
      <c r="D80" s="31"/>
      <c r="E80" s="1" t="s">
        <v>61</v>
      </c>
      <c r="F80" s="1"/>
      <c r="G80" s="1"/>
      <c r="H80" s="1"/>
      <c r="I80" s="90"/>
      <c r="J80" s="90"/>
      <c r="K80" s="70" t="s">
        <v>124</v>
      </c>
      <c r="L80" s="1"/>
      <c r="M80" s="6"/>
      <c r="N80" s="1"/>
    </row>
    <row r="81" spans="1:14" ht="15" x14ac:dyDescent="0.2">
      <c r="A81" s="60"/>
      <c r="B81" s="74" t="s">
        <v>62</v>
      </c>
      <c r="C81" s="75"/>
      <c r="D81" s="31"/>
      <c r="E81" s="1" t="s">
        <v>63</v>
      </c>
      <c r="F81" s="1"/>
      <c r="G81" s="1"/>
      <c r="H81" s="1"/>
      <c r="I81" s="1"/>
      <c r="J81" s="6"/>
      <c r="K81" s="1"/>
      <c r="L81" s="1"/>
      <c r="M81" s="6"/>
      <c r="N81" s="45">
        <f>SUM(K76:K80)</f>
        <v>0</v>
      </c>
    </row>
    <row r="82" spans="1:14" ht="15" x14ac:dyDescent="0.2">
      <c r="A82" s="60"/>
      <c r="B82" s="60"/>
      <c r="C82" s="59"/>
      <c r="D82" s="31"/>
      <c r="E82" s="1"/>
      <c r="F82" s="1"/>
      <c r="G82" s="1"/>
      <c r="H82" s="1"/>
      <c r="I82" s="1"/>
      <c r="J82" s="6"/>
      <c r="K82" s="1"/>
      <c r="L82" s="1"/>
      <c r="M82" s="6"/>
      <c r="N82" s="20"/>
    </row>
    <row r="83" spans="1:14" ht="16.5" thickBot="1" x14ac:dyDescent="0.3">
      <c r="A83" s="74">
        <v>17</v>
      </c>
      <c r="B83" s="75"/>
      <c r="C83" s="59"/>
      <c r="D83" s="31"/>
      <c r="E83" s="33" t="s">
        <v>64</v>
      </c>
      <c r="F83" s="1"/>
      <c r="G83" s="1"/>
      <c r="H83" s="1"/>
      <c r="I83" s="1"/>
      <c r="J83" s="6"/>
      <c r="L83" s="1"/>
      <c r="M83" s="6"/>
      <c r="N83" s="47">
        <f>N64+N72+N81</f>
        <v>0</v>
      </c>
    </row>
    <row r="84" spans="1:14" ht="16.5" thickTop="1" x14ac:dyDescent="0.25">
      <c r="A84" s="59"/>
      <c r="B84" s="60"/>
      <c r="C84" s="59"/>
      <c r="D84" s="31"/>
      <c r="E84" s="33"/>
      <c r="F84" s="1"/>
      <c r="G84" s="1"/>
      <c r="H84" s="1"/>
      <c r="I84" s="1"/>
      <c r="J84" s="6"/>
      <c r="L84" s="1"/>
      <c r="M84" s="6"/>
      <c r="N84" s="20"/>
    </row>
    <row r="85" spans="1:14" ht="18" x14ac:dyDescent="0.25">
      <c r="A85" s="74">
        <v>18</v>
      </c>
      <c r="B85" s="75"/>
      <c r="C85" s="59"/>
      <c r="D85" s="31"/>
      <c r="E85" s="14" t="s">
        <v>65</v>
      </c>
      <c r="F85" s="1"/>
      <c r="G85" s="1"/>
      <c r="H85" s="1"/>
      <c r="I85" s="1"/>
      <c r="J85" s="6"/>
      <c r="K85" s="1"/>
      <c r="L85" s="1"/>
      <c r="M85" s="6"/>
      <c r="N85" s="1"/>
    </row>
    <row r="86" spans="1:14" ht="15" x14ac:dyDescent="0.2">
      <c r="C86" s="31"/>
      <c r="D86" s="31"/>
      <c r="E86" s="1"/>
      <c r="F86" s="1"/>
      <c r="G86" s="1"/>
      <c r="H86" s="1"/>
      <c r="I86" s="1"/>
      <c r="J86" s="6"/>
      <c r="K86" s="1"/>
      <c r="L86" s="1"/>
      <c r="M86" s="6"/>
      <c r="N86" s="21"/>
    </row>
    <row r="87" spans="1:14" ht="15" x14ac:dyDescent="0.2">
      <c r="B87" s="74" t="s">
        <v>53</v>
      </c>
      <c r="C87" s="75"/>
      <c r="D87" s="31"/>
      <c r="E87" s="1" t="s">
        <v>66</v>
      </c>
      <c r="F87" s="1"/>
      <c r="H87" s="1"/>
      <c r="I87" s="1"/>
      <c r="J87" s="6"/>
      <c r="K87" s="64"/>
      <c r="L87" s="1"/>
      <c r="M87" s="6"/>
      <c r="N87" s="1"/>
    </row>
    <row r="88" spans="1:14" ht="15" x14ac:dyDescent="0.2">
      <c r="B88" s="74" t="s">
        <v>55</v>
      </c>
      <c r="C88" s="75"/>
      <c r="D88" s="31"/>
      <c r="E88" s="1" t="s">
        <v>111</v>
      </c>
      <c r="F88" s="1"/>
      <c r="G88" s="1"/>
      <c r="H88" s="1"/>
      <c r="I88" s="1"/>
      <c r="J88" s="6"/>
      <c r="K88" s="64"/>
      <c r="L88" s="1"/>
      <c r="M88" s="6"/>
      <c r="N88" s="1"/>
    </row>
    <row r="89" spans="1:14" ht="15" x14ac:dyDescent="0.2">
      <c r="B89" s="74" t="s">
        <v>57</v>
      </c>
      <c r="C89" s="75"/>
      <c r="D89" s="31"/>
      <c r="E89" s="1" t="s">
        <v>105</v>
      </c>
      <c r="F89" s="1"/>
      <c r="G89" s="1"/>
      <c r="H89" s="1"/>
      <c r="I89" s="1"/>
      <c r="J89" s="6"/>
      <c r="K89" s="64"/>
      <c r="L89" s="1"/>
      <c r="M89" s="6"/>
      <c r="N89" s="1"/>
    </row>
    <row r="90" spans="1:14" ht="15" x14ac:dyDescent="0.2">
      <c r="B90" s="74" t="s">
        <v>40</v>
      </c>
      <c r="C90" s="75"/>
      <c r="D90" s="31"/>
      <c r="E90" s="1" t="s">
        <v>67</v>
      </c>
      <c r="F90" s="1"/>
      <c r="G90" s="1"/>
      <c r="H90" s="1"/>
      <c r="I90" s="1"/>
      <c r="J90" s="6"/>
      <c r="K90" s="64"/>
      <c r="L90" s="1"/>
      <c r="M90" s="6"/>
      <c r="N90" s="1"/>
    </row>
    <row r="91" spans="1:14" ht="15" x14ac:dyDescent="0.2">
      <c r="B91" s="74" t="s">
        <v>60</v>
      </c>
      <c r="C91" s="75"/>
      <c r="D91" s="31"/>
      <c r="E91" s="1" t="s">
        <v>68</v>
      </c>
      <c r="F91" s="1"/>
      <c r="J91" s="6"/>
      <c r="K91" s="64"/>
      <c r="M91" s="6"/>
      <c r="N91" s="22"/>
    </row>
    <row r="92" spans="1:14" ht="15" x14ac:dyDescent="0.2">
      <c r="B92" s="74" t="s">
        <v>62</v>
      </c>
      <c r="C92" s="75"/>
      <c r="D92" s="31"/>
      <c r="E92" s="1" t="s">
        <v>94</v>
      </c>
      <c r="F92" s="1"/>
      <c r="J92" s="6"/>
      <c r="K92" s="64"/>
      <c r="M92" s="6"/>
      <c r="N92" s="22"/>
    </row>
    <row r="93" spans="1:14" ht="15" x14ac:dyDescent="0.2">
      <c r="B93" s="74" t="s">
        <v>70</v>
      </c>
      <c r="C93" s="75"/>
      <c r="D93" s="31"/>
      <c r="E93" s="1" t="s">
        <v>120</v>
      </c>
      <c r="J93" s="6"/>
      <c r="K93" s="64"/>
      <c r="M93" s="6"/>
    </row>
    <row r="94" spans="1:14" ht="15" x14ac:dyDescent="0.2">
      <c r="B94" s="93" t="s">
        <v>71</v>
      </c>
      <c r="C94" s="75"/>
      <c r="D94" s="31"/>
      <c r="E94" s="56" t="s">
        <v>115</v>
      </c>
      <c r="J94" s="6"/>
      <c r="K94" s="64"/>
      <c r="M94" s="6"/>
    </row>
    <row r="95" spans="1:14" ht="15" x14ac:dyDescent="0.2">
      <c r="B95" s="93" t="s">
        <v>73</v>
      </c>
      <c r="C95" s="75"/>
      <c r="D95" s="31"/>
      <c r="E95" s="56" t="s">
        <v>121</v>
      </c>
      <c r="J95" s="6"/>
      <c r="K95" s="64"/>
      <c r="M95" s="6"/>
    </row>
    <row r="96" spans="1:14" ht="15" x14ac:dyDescent="0.2">
      <c r="B96" s="93" t="s">
        <v>113</v>
      </c>
      <c r="C96" s="75"/>
      <c r="D96" s="31"/>
      <c r="E96" s="1" t="s">
        <v>72</v>
      </c>
      <c r="J96" s="6"/>
      <c r="K96" s="64"/>
      <c r="M96" s="6"/>
    </row>
    <row r="97" spans="1:14" ht="15.75" thickBot="1" x14ac:dyDescent="0.25">
      <c r="B97" s="93" t="s">
        <v>114</v>
      </c>
      <c r="C97" s="75"/>
      <c r="D97" s="31"/>
      <c r="E97" s="1" t="s">
        <v>74</v>
      </c>
      <c r="F97" s="1"/>
      <c r="J97" s="6"/>
      <c r="M97" s="6"/>
      <c r="N97" s="48">
        <f>SUM(K87:K96)</f>
        <v>0</v>
      </c>
    </row>
    <row r="98" spans="1:14" ht="13.5" thickTop="1" x14ac:dyDescent="0.2"/>
    <row r="100" spans="1:14" x14ac:dyDescent="0.2">
      <c r="A100" s="38" t="s">
        <v>29</v>
      </c>
    </row>
    <row r="102" spans="1:14" x14ac:dyDescent="0.2">
      <c r="A102" s="11" t="s">
        <v>30</v>
      </c>
    </row>
  </sheetData>
  <sheetProtection sheet="1" objects="1" scenarios="1" selectLockedCells="1"/>
  <protectedRanges>
    <protectedRange password="DCBC" sqref="N24 K24 N26 N28 K28 K31 N31 N35 N83 N64 I68:K71 N72 K76:K78 N81 I60:K63" name="Protected cells"/>
  </protectedRanges>
  <customSheetViews>
    <customSheetView guid="{74D99561-472B-462A-8B99-78BE02330A21}" fitToPage="1">
      <selection activeCell="E16" sqref="E16"/>
      <pageMargins left="0.75" right="0.75" top="1" bottom="1" header="0.5" footer="0.5"/>
      <pageSetup scale="84" fitToHeight="2" orientation="portrait" r:id="rId1"/>
      <headerFooter alignWithMargins="0"/>
    </customSheetView>
    <customSheetView guid="{8D2E0AB7-9FA5-473B-9BC7-C4E40C9F7061}" fitToPage="1">
      <selection activeCell="E7" sqref="E7"/>
      <pageMargins left="0.75" right="0.75" top="1" bottom="1" header="0.5" footer="0.5"/>
      <pageSetup scale="84" fitToHeight="2" orientation="portrait" r:id="rId2"/>
      <headerFooter alignWithMargins="0"/>
    </customSheetView>
  </customSheetViews>
  <mergeCells count="72">
    <mergeCell ref="B96:C96"/>
    <mergeCell ref="B97:C97"/>
    <mergeCell ref="B89:C89"/>
    <mergeCell ref="B90:C90"/>
    <mergeCell ref="B91:C91"/>
    <mergeCell ref="B92:C92"/>
    <mergeCell ref="B94:C94"/>
    <mergeCell ref="B95:C95"/>
    <mergeCell ref="B87:C87"/>
    <mergeCell ref="B88:C88"/>
    <mergeCell ref="B93:C93"/>
    <mergeCell ref="B78:C78"/>
    <mergeCell ref="B81:C81"/>
    <mergeCell ref="A85:B85"/>
    <mergeCell ref="B79:C79"/>
    <mergeCell ref="B80:C80"/>
    <mergeCell ref="I78:J78"/>
    <mergeCell ref="I79:J79"/>
    <mergeCell ref="I80:J80"/>
    <mergeCell ref="A83:B83"/>
    <mergeCell ref="B77:C77"/>
    <mergeCell ref="I77:J77"/>
    <mergeCell ref="B69:C69"/>
    <mergeCell ref="I69:J69"/>
    <mergeCell ref="B71:C71"/>
    <mergeCell ref="I71:J71"/>
    <mergeCell ref="B72:C72"/>
    <mergeCell ref="I75:J75"/>
    <mergeCell ref="I76:J76"/>
    <mergeCell ref="A74:B74"/>
    <mergeCell ref="I74:J74"/>
    <mergeCell ref="B70:C70"/>
    <mergeCell ref="I70:J70"/>
    <mergeCell ref="B76:C76"/>
    <mergeCell ref="I63:J63"/>
    <mergeCell ref="B68:C68"/>
    <mergeCell ref="I68:J68"/>
    <mergeCell ref="I67:J67"/>
    <mergeCell ref="B61:C61"/>
    <mergeCell ref="I61:J61"/>
    <mergeCell ref="E67:F67"/>
    <mergeCell ref="B64:C64"/>
    <mergeCell ref="A66:B66"/>
    <mergeCell ref="I66:J66"/>
    <mergeCell ref="E59:F59"/>
    <mergeCell ref="E61:F61"/>
    <mergeCell ref="B62:C62"/>
    <mergeCell ref="I62:J62"/>
    <mergeCell ref="F34:I34"/>
    <mergeCell ref="A35:B35"/>
    <mergeCell ref="A58:B58"/>
    <mergeCell ref="I58:J58"/>
    <mergeCell ref="B60:C60"/>
    <mergeCell ref="I60:J60"/>
    <mergeCell ref="I59:J59"/>
    <mergeCell ref="A13:B13"/>
    <mergeCell ref="A14:B14"/>
    <mergeCell ref="A21:B21"/>
    <mergeCell ref="A15:B15"/>
    <mergeCell ref="A17:B17"/>
    <mergeCell ref="A33:B33"/>
    <mergeCell ref="A24:B24"/>
    <mergeCell ref="A26:B26"/>
    <mergeCell ref="A28:B28"/>
    <mergeCell ref="A31:B31"/>
    <mergeCell ref="A11:B11"/>
    <mergeCell ref="A12:B12"/>
    <mergeCell ref="K7:N7"/>
    <mergeCell ref="A1:N1"/>
    <mergeCell ref="A2:N2"/>
    <mergeCell ref="A3:N3"/>
    <mergeCell ref="A4:N4"/>
  </mergeCells>
  <phoneticPr fontId="2" type="noConversion"/>
  <pageMargins left="0.75" right="0.75" top="1" bottom="1" header="0.5" footer="0.5"/>
  <pageSetup scale="82" fitToHeight="2" orientation="portrait" r:id="rId3"/>
  <headerFooter alignWithMargins="0"/>
  <rowBreaks count="1" manualBreakCount="1">
    <brk id="51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workbookViewId="0">
      <selection activeCell="G1" sqref="G1"/>
    </sheetView>
  </sheetViews>
  <sheetFormatPr defaultRowHeight="12.75" x14ac:dyDescent="0.2"/>
  <cols>
    <col min="1" max="1" width="10.140625" customWidth="1"/>
    <col min="2" max="2" width="12.85546875" customWidth="1"/>
    <col min="3" max="5" width="12.85546875" bestFit="1" customWidth="1"/>
    <col min="6" max="6" width="13.42578125" customWidth="1"/>
    <col min="7" max="7" width="17" customWidth="1"/>
  </cols>
  <sheetData>
    <row r="1" spans="1:7" ht="18" x14ac:dyDescent="0.25">
      <c r="A1" s="13" t="s">
        <v>75</v>
      </c>
      <c r="B1" s="23"/>
      <c r="C1" s="23"/>
      <c r="D1" s="23"/>
      <c r="E1" s="23"/>
      <c r="F1" s="72" t="s">
        <v>125</v>
      </c>
      <c r="G1" s="73">
        <v>8019000</v>
      </c>
    </row>
    <row r="2" spans="1:7" ht="15" x14ac:dyDescent="0.2">
      <c r="A2" s="23"/>
      <c r="B2" s="23"/>
      <c r="C2" s="23"/>
      <c r="D2" s="23"/>
      <c r="E2" s="23"/>
      <c r="F2" s="23"/>
      <c r="G2" s="23"/>
    </row>
    <row r="3" spans="1:7" ht="15.75" x14ac:dyDescent="0.25">
      <c r="A3" s="94" t="s">
        <v>76</v>
      </c>
      <c r="B3" s="94"/>
      <c r="C3" s="94"/>
      <c r="D3" s="94"/>
      <c r="E3" s="94"/>
      <c r="F3" s="94"/>
      <c r="G3" s="94"/>
    </row>
    <row r="4" spans="1:7" ht="15" x14ac:dyDescent="0.2">
      <c r="A4" s="23"/>
      <c r="B4" s="23"/>
      <c r="C4" s="23"/>
      <c r="D4" s="23"/>
      <c r="E4" s="23"/>
      <c r="F4" s="23"/>
      <c r="G4" s="23"/>
    </row>
    <row r="5" spans="1:7" ht="43.5" customHeight="1" x14ac:dyDescent="0.2">
      <c r="A5" s="24" t="s">
        <v>77</v>
      </c>
      <c r="B5" s="30" t="s">
        <v>78</v>
      </c>
      <c r="C5" s="30" t="s">
        <v>79</v>
      </c>
      <c r="D5" s="30" t="s">
        <v>80</v>
      </c>
      <c r="E5" s="30" t="s">
        <v>81</v>
      </c>
      <c r="F5" s="49" t="s">
        <v>92</v>
      </c>
      <c r="G5" s="49" t="s">
        <v>107</v>
      </c>
    </row>
    <row r="6" spans="1:7" ht="49.5" customHeight="1" x14ac:dyDescent="0.2">
      <c r="A6" s="25" t="s">
        <v>82</v>
      </c>
      <c r="B6" s="26">
        <v>1000</v>
      </c>
      <c r="C6" s="26">
        <v>800</v>
      </c>
      <c r="D6" s="26">
        <v>500</v>
      </c>
      <c r="E6" s="26">
        <v>500</v>
      </c>
      <c r="F6" s="51">
        <v>350</v>
      </c>
      <c r="G6" s="95">
        <v>250</v>
      </c>
    </row>
    <row r="7" spans="1:7" ht="15" x14ac:dyDescent="0.2">
      <c r="A7" s="25" t="s">
        <v>83</v>
      </c>
      <c r="B7" s="26">
        <v>1800</v>
      </c>
      <c r="C7" s="26">
        <v>1500</v>
      </c>
      <c r="D7" s="26">
        <v>1000</v>
      </c>
      <c r="E7" s="26">
        <v>750</v>
      </c>
      <c r="F7" s="51">
        <v>500</v>
      </c>
      <c r="G7" s="96"/>
    </row>
    <row r="8" spans="1:7" ht="30" x14ac:dyDescent="0.2">
      <c r="A8" s="25" t="s">
        <v>84</v>
      </c>
      <c r="B8" s="26">
        <v>5000</v>
      </c>
      <c r="C8" s="26">
        <v>4000</v>
      </c>
      <c r="D8" s="26">
        <v>3000</v>
      </c>
      <c r="E8" s="26">
        <v>2000</v>
      </c>
      <c r="F8" s="51">
        <v>1000</v>
      </c>
      <c r="G8" s="97"/>
    </row>
    <row r="9" spans="1:7" ht="15" x14ac:dyDescent="0.2">
      <c r="A9" s="23"/>
      <c r="B9" s="23"/>
      <c r="C9" s="23"/>
      <c r="D9" s="23"/>
      <c r="E9" s="23"/>
      <c r="F9" s="23"/>
      <c r="G9" s="23"/>
    </row>
    <row r="10" spans="1:7" ht="15.75" x14ac:dyDescent="0.25">
      <c r="A10" s="94" t="s">
        <v>85</v>
      </c>
      <c r="B10" s="94"/>
      <c r="C10" s="94"/>
      <c r="D10" s="94"/>
      <c r="E10" s="94"/>
      <c r="F10" s="94"/>
      <c r="G10" s="94"/>
    </row>
    <row r="11" spans="1:7" ht="15" x14ac:dyDescent="0.2">
      <c r="A11" s="23"/>
      <c r="B11" s="23"/>
      <c r="C11" s="23"/>
      <c r="D11" s="23"/>
      <c r="E11" s="23"/>
      <c r="F11" s="23"/>
    </row>
    <row r="12" spans="1:7" ht="35.25" customHeight="1" x14ac:dyDescent="0.2">
      <c r="A12" s="24" t="s">
        <v>77</v>
      </c>
      <c r="B12" s="30" t="s">
        <v>78</v>
      </c>
      <c r="C12" s="30" t="s">
        <v>79</v>
      </c>
      <c r="D12" s="30" t="s">
        <v>80</v>
      </c>
      <c r="E12" s="30" t="s">
        <v>81</v>
      </c>
      <c r="F12" s="49" t="s">
        <v>92</v>
      </c>
      <c r="G12" s="49" t="s">
        <v>100</v>
      </c>
    </row>
    <row r="13" spans="1:7" ht="34.5" customHeight="1" x14ac:dyDescent="0.2">
      <c r="A13" s="25" t="s">
        <v>86</v>
      </c>
      <c r="B13" s="26">
        <v>30000</v>
      </c>
      <c r="C13" s="26">
        <v>15000</v>
      </c>
      <c r="D13" s="26">
        <v>10000</v>
      </c>
      <c r="E13" s="26">
        <v>5000</v>
      </c>
      <c r="F13" s="51">
        <v>3000</v>
      </c>
      <c r="G13" s="95">
        <v>2000</v>
      </c>
    </row>
    <row r="14" spans="1:7" ht="15" x14ac:dyDescent="0.2">
      <c r="A14" s="25" t="s">
        <v>47</v>
      </c>
      <c r="B14" s="26">
        <v>60000</v>
      </c>
      <c r="C14" s="26">
        <v>30000</v>
      </c>
      <c r="D14" s="26">
        <v>20000</v>
      </c>
      <c r="E14" s="26">
        <v>15000</v>
      </c>
      <c r="F14" s="51">
        <v>5000</v>
      </c>
      <c r="G14" s="96"/>
    </row>
    <row r="15" spans="1:7" ht="30" x14ac:dyDescent="0.2">
      <c r="A15" s="25" t="s">
        <v>48</v>
      </c>
      <c r="B15" s="26">
        <v>100000</v>
      </c>
      <c r="C15" s="26">
        <v>50000</v>
      </c>
      <c r="D15" s="26">
        <v>30000</v>
      </c>
      <c r="E15" s="26">
        <v>20000</v>
      </c>
      <c r="F15" s="51">
        <v>10000</v>
      </c>
      <c r="G15" s="96"/>
    </row>
    <row r="16" spans="1:7" ht="15" x14ac:dyDescent="0.2">
      <c r="A16" s="27" t="s">
        <v>87</v>
      </c>
      <c r="B16" s="28">
        <v>10000</v>
      </c>
      <c r="C16" s="28">
        <v>8000</v>
      </c>
      <c r="D16" s="28">
        <v>5000</v>
      </c>
      <c r="E16" s="28">
        <v>4000</v>
      </c>
      <c r="F16" s="12">
        <v>2000</v>
      </c>
      <c r="G16" s="97"/>
    </row>
    <row r="18" spans="1:7" ht="15.75" x14ac:dyDescent="0.25">
      <c r="A18" s="94" t="s">
        <v>88</v>
      </c>
      <c r="B18" s="94"/>
      <c r="C18" s="94"/>
      <c r="D18" s="94"/>
      <c r="E18" s="94"/>
      <c r="F18" s="94"/>
    </row>
    <row r="19" spans="1:7" ht="15" x14ac:dyDescent="0.2">
      <c r="A19" s="23"/>
      <c r="B19" s="23"/>
      <c r="C19" s="23"/>
      <c r="D19" s="23"/>
      <c r="E19" s="23"/>
      <c r="F19" s="23"/>
    </row>
    <row r="20" spans="1:7" ht="35.25" customHeight="1" x14ac:dyDescent="0.2">
      <c r="A20" s="24" t="s">
        <v>77</v>
      </c>
      <c r="B20" s="30" t="s">
        <v>78</v>
      </c>
      <c r="C20" s="30" t="s">
        <v>79</v>
      </c>
      <c r="D20" s="30" t="s">
        <v>80</v>
      </c>
      <c r="E20" s="30" t="s">
        <v>81</v>
      </c>
      <c r="F20" s="49" t="s">
        <v>92</v>
      </c>
      <c r="G20" s="49" t="s">
        <v>100</v>
      </c>
    </row>
    <row r="21" spans="1:7" ht="30" x14ac:dyDescent="0.2">
      <c r="A21" s="25" t="s">
        <v>54</v>
      </c>
      <c r="B21" s="26">
        <v>2500</v>
      </c>
      <c r="C21" s="26">
        <v>2000</v>
      </c>
      <c r="D21" s="26">
        <v>1600</v>
      </c>
      <c r="E21" s="26">
        <v>800</v>
      </c>
      <c r="F21" s="51">
        <v>500</v>
      </c>
      <c r="G21" s="51">
        <v>500</v>
      </c>
    </row>
    <row r="22" spans="1:7" ht="30" x14ac:dyDescent="0.2">
      <c r="A22" s="25" t="s">
        <v>89</v>
      </c>
      <c r="B22" s="26">
        <v>30000</v>
      </c>
      <c r="C22" s="26">
        <v>22500</v>
      </c>
      <c r="D22" s="26">
        <v>15000</v>
      </c>
      <c r="E22" s="26">
        <v>7000</v>
      </c>
      <c r="F22" s="51">
        <v>4000</v>
      </c>
      <c r="G22" s="51">
        <v>4000</v>
      </c>
    </row>
    <row r="23" spans="1:7" ht="30" x14ac:dyDescent="0.2">
      <c r="A23" s="25" t="s">
        <v>58</v>
      </c>
      <c r="B23" s="26">
        <v>25000</v>
      </c>
      <c r="C23" s="26">
        <v>20000</v>
      </c>
      <c r="D23" s="26">
        <v>15000</v>
      </c>
      <c r="E23" s="26">
        <v>10000</v>
      </c>
      <c r="F23" s="51">
        <v>7500</v>
      </c>
      <c r="G23" s="51">
        <v>7500</v>
      </c>
    </row>
    <row r="25" spans="1:7" ht="15.75" x14ac:dyDescent="0.25">
      <c r="A25" s="94" t="s">
        <v>69</v>
      </c>
      <c r="B25" s="94"/>
      <c r="C25" s="94"/>
      <c r="D25" s="94"/>
      <c r="E25" s="94"/>
      <c r="F25" s="94"/>
    </row>
    <row r="27" spans="1:7" ht="35.25" customHeight="1" x14ac:dyDescent="0.2">
      <c r="A27" s="24" t="s">
        <v>77</v>
      </c>
      <c r="B27" s="30" t="s">
        <v>78</v>
      </c>
      <c r="C27" s="30" t="s">
        <v>79</v>
      </c>
      <c r="D27" s="30" t="s">
        <v>80</v>
      </c>
      <c r="E27" s="30" t="s">
        <v>81</v>
      </c>
      <c r="F27" s="49" t="s">
        <v>92</v>
      </c>
      <c r="G27" s="49" t="s">
        <v>91</v>
      </c>
    </row>
    <row r="28" spans="1:7" ht="45" x14ac:dyDescent="0.2">
      <c r="A28" s="25" t="s">
        <v>90</v>
      </c>
      <c r="B28" s="29">
        <v>500000</v>
      </c>
      <c r="C28" s="29">
        <v>350000</v>
      </c>
      <c r="D28" s="29">
        <v>200000</v>
      </c>
      <c r="E28" s="29">
        <v>100000</v>
      </c>
      <c r="F28" s="50">
        <v>50000</v>
      </c>
      <c r="G28" s="50">
        <v>25000</v>
      </c>
    </row>
  </sheetData>
  <customSheetViews>
    <customSheetView guid="{74D99561-472B-462A-8B99-78BE02330A21}">
      <selection activeCell="G6" sqref="G6:G8"/>
      <pageMargins left="0.5" right="0.5" top="0.75" bottom="0.75" header="0.5" footer="0.5"/>
      <printOptions horizontalCentered="1"/>
      <pageSetup orientation="portrait" r:id="rId1"/>
      <headerFooter alignWithMargins="0"/>
    </customSheetView>
    <customSheetView guid="{8D2E0AB7-9FA5-473B-9BC7-C4E40C9F7061}">
      <selection activeCell="E28" sqref="E28"/>
      <pageMargins left="0.5" right="0.5" top="0.75" bottom="0.75" header="0.5" footer="0.5"/>
      <printOptions horizontalCentered="1"/>
      <pageSetup orientation="portrait" r:id="rId2"/>
      <headerFooter alignWithMargins="0"/>
    </customSheetView>
  </customSheetViews>
  <mergeCells count="6">
    <mergeCell ref="A3:G3"/>
    <mergeCell ref="A18:F18"/>
    <mergeCell ref="A25:F25"/>
    <mergeCell ref="G6:G8"/>
    <mergeCell ref="G13:G16"/>
    <mergeCell ref="A10:G10"/>
  </mergeCells>
  <phoneticPr fontId="2" type="noConversion"/>
  <printOptions horizontalCentered="1"/>
  <pageMargins left="0.5" right="0.5" top="0.75" bottom="0.7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</vt:lpstr>
      <vt:lpstr>Look-up Tables</vt:lpstr>
      <vt:lpstr>Threshold</vt:lpstr>
    </vt:vector>
  </TitlesOfParts>
  <Company>GAMING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Nevada Gaming Control Board</dc:creator>
  <cp:lastModifiedBy>Davtian, Marine</cp:lastModifiedBy>
  <cp:lastPrinted>2017-09-19T19:12:40Z</cp:lastPrinted>
  <dcterms:created xsi:type="dcterms:W3CDTF">2005-05-25T16:44:13Z</dcterms:created>
  <dcterms:modified xsi:type="dcterms:W3CDTF">2025-01-02T21:38:35Z</dcterms:modified>
</cp:coreProperties>
</file>